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414"/>
  <workbookPr codeName="ThisWorkbook" defaultThemeVersion="166925"/>
  <mc:AlternateContent xmlns:mc="http://schemas.openxmlformats.org/markup-compatibility/2006">
    <mc:Choice Requires="x15">
      <x15ac:absPath xmlns:x15ac="http://schemas.microsoft.com/office/spreadsheetml/2010/11/ac" url="/Users/S_BILGIN6/Downloads/antarctic_data/"/>
    </mc:Choice>
  </mc:AlternateContent>
  <xr:revisionPtr revIDLastSave="0" documentId="8_{3131301D-901E-7E47-A567-5ADCB43A639D}" xr6:coauthVersionLast="47" xr6:coauthVersionMax="47" xr10:uidLastSave="{00000000-0000-0000-0000-000000000000}"/>
  <bookViews>
    <workbookView xWindow="360" yWindow="880" windowWidth="14940" windowHeight="9160"/>
  </bookViews>
  <sheets>
    <sheet name="savedrec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F2" i="1" l="1"/>
  <c r="BT2" i="1"/>
  <c r="BF3" i="1"/>
  <c r="BT3" i="1"/>
  <c r="BF4" i="1"/>
  <c r="BT4" i="1"/>
  <c r="BF5" i="1"/>
  <c r="BT5" i="1"/>
  <c r="BF6" i="1"/>
  <c r="BT6" i="1"/>
  <c r="BF7" i="1"/>
  <c r="BT7" i="1"/>
  <c r="BF8" i="1"/>
  <c r="BT8" i="1"/>
  <c r="BF9" i="1"/>
  <c r="BT9" i="1"/>
  <c r="BF10" i="1"/>
  <c r="BT10" i="1"/>
  <c r="BF11" i="1"/>
  <c r="BT11" i="1"/>
  <c r="BF12" i="1"/>
  <c r="BT12" i="1"/>
  <c r="BT13" i="1"/>
  <c r="BF14" i="1"/>
  <c r="BT14" i="1"/>
  <c r="BT15" i="1"/>
  <c r="BF16" i="1"/>
  <c r="BT16" i="1"/>
  <c r="BF17" i="1"/>
  <c r="BT17" i="1"/>
  <c r="BF18" i="1"/>
  <c r="BT18" i="1"/>
  <c r="BF19" i="1"/>
  <c r="BT19" i="1"/>
  <c r="BF20" i="1"/>
  <c r="BT20" i="1"/>
  <c r="BT21" i="1"/>
  <c r="BT22" i="1"/>
  <c r="BF23" i="1"/>
  <c r="BT23" i="1"/>
  <c r="BF24" i="1"/>
  <c r="BT24" i="1"/>
  <c r="BT25" i="1"/>
  <c r="BT26" i="1"/>
  <c r="BF27" i="1"/>
  <c r="BT27" i="1"/>
  <c r="BF28" i="1"/>
  <c r="BT28" i="1"/>
  <c r="BF29" i="1"/>
  <c r="BT29" i="1"/>
  <c r="BF30" i="1"/>
  <c r="BT30" i="1"/>
  <c r="BF31" i="1"/>
  <c r="BT31" i="1"/>
  <c r="BF32" i="1"/>
  <c r="BT32" i="1"/>
  <c r="BF33" i="1"/>
  <c r="BT33" i="1"/>
  <c r="BT34" i="1"/>
  <c r="BF35" i="1"/>
  <c r="BT35" i="1"/>
  <c r="BT36" i="1"/>
  <c r="BF37" i="1"/>
  <c r="BT37" i="1"/>
  <c r="BT38" i="1"/>
  <c r="BT39" i="1"/>
  <c r="BF40" i="1"/>
  <c r="BT40" i="1"/>
  <c r="BF41" i="1"/>
  <c r="BT41" i="1"/>
  <c r="BF42" i="1"/>
  <c r="BT42" i="1"/>
  <c r="BT43" i="1"/>
  <c r="BT44" i="1"/>
  <c r="BT45" i="1"/>
  <c r="BT46" i="1"/>
  <c r="BT47" i="1"/>
  <c r="BT48" i="1"/>
  <c r="BT49" i="1"/>
  <c r="BT50" i="1"/>
  <c r="BT51" i="1"/>
  <c r="BT52" i="1"/>
  <c r="BT53" i="1"/>
  <c r="BT54" i="1"/>
  <c r="BT55" i="1"/>
  <c r="BT56" i="1"/>
  <c r="BT57" i="1"/>
  <c r="BT58" i="1"/>
  <c r="BT59" i="1"/>
  <c r="BT60" i="1"/>
  <c r="BT61" i="1"/>
  <c r="BF62" i="1"/>
  <c r="BT62" i="1"/>
  <c r="BF63" i="1"/>
  <c r="BT63" i="1"/>
  <c r="BT64" i="1"/>
  <c r="BF65" i="1"/>
  <c r="BT65" i="1"/>
  <c r="BT66" i="1"/>
  <c r="BF67" i="1"/>
  <c r="BT67" i="1"/>
  <c r="BF68" i="1"/>
  <c r="BT68" i="1"/>
  <c r="BF69" i="1"/>
  <c r="BT69" i="1"/>
  <c r="BF70" i="1"/>
  <c r="BT70" i="1"/>
  <c r="BF71" i="1"/>
  <c r="BT71" i="1"/>
  <c r="BF72" i="1"/>
  <c r="BT72" i="1"/>
  <c r="BF73" i="1"/>
  <c r="BT73" i="1"/>
  <c r="BF74" i="1"/>
  <c r="BT74" i="1"/>
  <c r="BF75" i="1"/>
  <c r="BT75" i="1"/>
  <c r="BF76" i="1"/>
  <c r="BT76" i="1"/>
  <c r="BF77" i="1"/>
  <c r="BT77" i="1"/>
  <c r="BF78" i="1"/>
  <c r="BT78" i="1"/>
  <c r="BF79" i="1"/>
  <c r="BT79" i="1"/>
  <c r="BF80" i="1"/>
  <c r="BT80" i="1"/>
  <c r="BF81" i="1"/>
  <c r="BT81" i="1"/>
  <c r="BF82" i="1"/>
  <c r="BT82" i="1"/>
  <c r="BF83" i="1"/>
  <c r="BT83" i="1"/>
  <c r="BF84" i="1"/>
  <c r="BT84" i="1"/>
  <c r="BF85" i="1"/>
  <c r="BT85" i="1"/>
  <c r="BF86" i="1"/>
  <c r="BT86" i="1"/>
  <c r="BF87" i="1"/>
  <c r="BT87" i="1"/>
  <c r="BF88" i="1"/>
  <c r="BT88" i="1"/>
  <c r="BF89" i="1"/>
  <c r="BT89" i="1"/>
  <c r="BF90" i="1"/>
  <c r="BT90" i="1"/>
  <c r="BF91" i="1"/>
  <c r="BT91" i="1"/>
  <c r="BF92" i="1"/>
  <c r="BT92" i="1"/>
  <c r="BF93" i="1"/>
  <c r="BT93" i="1"/>
  <c r="BF94" i="1"/>
  <c r="BT94" i="1"/>
  <c r="BF95" i="1"/>
  <c r="BT95" i="1"/>
  <c r="BF96" i="1"/>
  <c r="BT96" i="1"/>
  <c r="BT97" i="1"/>
  <c r="BF98" i="1"/>
  <c r="BT98" i="1"/>
  <c r="BF99" i="1"/>
  <c r="BT99" i="1"/>
  <c r="BT100" i="1"/>
  <c r="BT101" i="1"/>
  <c r="BF102" i="1"/>
  <c r="BT102" i="1"/>
  <c r="BF103" i="1"/>
  <c r="BT103" i="1"/>
  <c r="BF104" i="1"/>
  <c r="BT104" i="1"/>
  <c r="BF105" i="1"/>
  <c r="BT105" i="1"/>
  <c r="BF106" i="1"/>
  <c r="BT106" i="1"/>
  <c r="BF107" i="1"/>
  <c r="BT107" i="1"/>
  <c r="BF108" i="1"/>
  <c r="BT108" i="1"/>
  <c r="BF109" i="1"/>
  <c r="BT109" i="1"/>
  <c r="BT110" i="1"/>
  <c r="BF111" i="1"/>
  <c r="BT111" i="1"/>
  <c r="BF112" i="1"/>
  <c r="BT112" i="1"/>
  <c r="BF113" i="1"/>
  <c r="BT113" i="1"/>
  <c r="BF114" i="1"/>
  <c r="BT114" i="1"/>
  <c r="BF115" i="1"/>
  <c r="BT115" i="1"/>
  <c r="BF116" i="1"/>
  <c r="BT116" i="1"/>
  <c r="BF117" i="1"/>
  <c r="BT117" i="1"/>
  <c r="BF118" i="1"/>
  <c r="BT118" i="1"/>
  <c r="BF119" i="1"/>
  <c r="BT119" i="1"/>
  <c r="BF120" i="1"/>
  <c r="BT120" i="1"/>
  <c r="BF121" i="1"/>
  <c r="BT121" i="1"/>
  <c r="BF122" i="1"/>
  <c r="BT122" i="1"/>
  <c r="BF123" i="1"/>
  <c r="BT123" i="1"/>
  <c r="BF124" i="1"/>
  <c r="BT124" i="1"/>
  <c r="BF125" i="1"/>
  <c r="BT125" i="1"/>
  <c r="BF126" i="1"/>
  <c r="BT126" i="1"/>
  <c r="BT127" i="1"/>
  <c r="BT128" i="1"/>
  <c r="BT129" i="1"/>
  <c r="BT130" i="1"/>
  <c r="BF131" i="1"/>
  <c r="BT131" i="1"/>
  <c r="BF132" i="1"/>
  <c r="BT132" i="1"/>
  <c r="BF133" i="1"/>
  <c r="BT133" i="1"/>
  <c r="BT134" i="1"/>
  <c r="BF135" i="1"/>
  <c r="BT135" i="1"/>
  <c r="BF136" i="1"/>
  <c r="BT136" i="1"/>
  <c r="BF137" i="1"/>
  <c r="BT137" i="1"/>
  <c r="BF138" i="1"/>
  <c r="BT138" i="1"/>
  <c r="BF139" i="1"/>
  <c r="BT139" i="1"/>
  <c r="BF140" i="1"/>
  <c r="BT140" i="1"/>
  <c r="BT141" i="1"/>
  <c r="BF142" i="1"/>
  <c r="BT142" i="1"/>
  <c r="BF143" i="1"/>
  <c r="BT143" i="1"/>
  <c r="BF144" i="1"/>
  <c r="BT144" i="1"/>
  <c r="BF145" i="1"/>
  <c r="BT145" i="1"/>
  <c r="BT146" i="1"/>
  <c r="BF147" i="1"/>
  <c r="BT147" i="1"/>
  <c r="BF148" i="1"/>
  <c r="BT148" i="1"/>
  <c r="BF149" i="1"/>
  <c r="BT149" i="1"/>
  <c r="BF150" i="1"/>
  <c r="BT150" i="1"/>
  <c r="BF151" i="1"/>
  <c r="BT151" i="1"/>
  <c r="BF152" i="1"/>
  <c r="BT152" i="1"/>
  <c r="BF153" i="1"/>
  <c r="BT153" i="1"/>
  <c r="BF154" i="1"/>
  <c r="BT154" i="1"/>
  <c r="BF155" i="1"/>
  <c r="BT155" i="1"/>
  <c r="BF156" i="1"/>
  <c r="BT156" i="1"/>
  <c r="BF157" i="1"/>
  <c r="BT157" i="1"/>
  <c r="BF158" i="1"/>
  <c r="BT158" i="1"/>
  <c r="BF159" i="1"/>
  <c r="BT159" i="1"/>
  <c r="BT160" i="1"/>
  <c r="BF161" i="1"/>
  <c r="BT161" i="1"/>
  <c r="BF162" i="1"/>
  <c r="BT162" i="1"/>
  <c r="BT163" i="1"/>
  <c r="BF164" i="1"/>
  <c r="BT164" i="1"/>
  <c r="BF165" i="1"/>
  <c r="BT165" i="1"/>
  <c r="BF166" i="1"/>
  <c r="BT166" i="1"/>
  <c r="BF167" i="1"/>
  <c r="BT167" i="1"/>
  <c r="BF168" i="1"/>
  <c r="BT168" i="1"/>
  <c r="BF169" i="1"/>
  <c r="BT169" i="1"/>
  <c r="BF170" i="1"/>
  <c r="BT170" i="1"/>
  <c r="BF171" i="1"/>
  <c r="BT171" i="1"/>
  <c r="BF172" i="1"/>
  <c r="BT172" i="1"/>
  <c r="BT173" i="1"/>
  <c r="BF174" i="1"/>
  <c r="BT174" i="1"/>
  <c r="BF175" i="1"/>
  <c r="BT175" i="1"/>
  <c r="BF176" i="1"/>
  <c r="BT176" i="1"/>
  <c r="BF177" i="1"/>
  <c r="BT177" i="1"/>
  <c r="BT178" i="1"/>
  <c r="BT179" i="1"/>
  <c r="BT180" i="1"/>
  <c r="BT181" i="1"/>
  <c r="BT182" i="1"/>
  <c r="BT183" i="1"/>
  <c r="BT184" i="1"/>
  <c r="BT185" i="1"/>
  <c r="BT186" i="1"/>
  <c r="BF187" i="1"/>
  <c r="BT187" i="1"/>
  <c r="BT188" i="1"/>
  <c r="BF189" i="1"/>
  <c r="BT189" i="1"/>
  <c r="BF190" i="1"/>
  <c r="BT190" i="1"/>
  <c r="BF191" i="1"/>
  <c r="BT191" i="1"/>
  <c r="BF192" i="1"/>
  <c r="BT192" i="1"/>
  <c r="BT193" i="1"/>
  <c r="BT194" i="1"/>
  <c r="BF195" i="1"/>
  <c r="BT195" i="1"/>
  <c r="BF196" i="1"/>
  <c r="BT196" i="1"/>
  <c r="BF197" i="1"/>
  <c r="BT197" i="1"/>
  <c r="BF198" i="1"/>
  <c r="BT198" i="1"/>
  <c r="BF199" i="1"/>
  <c r="BT199" i="1"/>
  <c r="BF200" i="1"/>
  <c r="BT200" i="1"/>
  <c r="BF201" i="1"/>
  <c r="BT201" i="1"/>
  <c r="BF202" i="1"/>
  <c r="BT202" i="1"/>
  <c r="BF203" i="1"/>
  <c r="BT203" i="1"/>
  <c r="BF204" i="1"/>
  <c r="BT204" i="1"/>
  <c r="BF205" i="1"/>
  <c r="BT205" i="1"/>
  <c r="BF206" i="1"/>
  <c r="BT206" i="1"/>
  <c r="BF207" i="1"/>
  <c r="BT207" i="1"/>
  <c r="BF208" i="1"/>
  <c r="BT208" i="1"/>
  <c r="BF209" i="1"/>
  <c r="BT209" i="1"/>
  <c r="BF210" i="1"/>
  <c r="BT210" i="1"/>
  <c r="BF211" i="1"/>
  <c r="BT211" i="1"/>
  <c r="BF212" i="1"/>
  <c r="BT212" i="1"/>
  <c r="BF213" i="1"/>
  <c r="BT213" i="1"/>
  <c r="BF214" i="1"/>
  <c r="BT214" i="1"/>
  <c r="BF215" i="1"/>
  <c r="BT215" i="1"/>
  <c r="BF216" i="1"/>
  <c r="BT216" i="1"/>
  <c r="BF217" i="1"/>
  <c r="BT217" i="1"/>
  <c r="BF218" i="1"/>
  <c r="BT218" i="1"/>
  <c r="BF219" i="1"/>
  <c r="BT219" i="1"/>
  <c r="BF220" i="1"/>
  <c r="BT220" i="1"/>
  <c r="BF221" i="1"/>
  <c r="BT221" i="1"/>
  <c r="BF222" i="1"/>
  <c r="BT222" i="1"/>
  <c r="BF223" i="1"/>
  <c r="BT223" i="1"/>
  <c r="BF224" i="1"/>
  <c r="BT224" i="1"/>
  <c r="BF225" i="1"/>
  <c r="BT225" i="1"/>
  <c r="BF226" i="1"/>
  <c r="BT226" i="1"/>
  <c r="BF227" i="1"/>
  <c r="BT227" i="1"/>
  <c r="BF228" i="1"/>
  <c r="BT228" i="1"/>
  <c r="BT229" i="1"/>
  <c r="BT230" i="1"/>
  <c r="BT231" i="1"/>
  <c r="BF232" i="1"/>
  <c r="BT232" i="1"/>
  <c r="BT233" i="1"/>
  <c r="BF234" i="1"/>
  <c r="BT234" i="1"/>
  <c r="BF235" i="1"/>
  <c r="BT235" i="1"/>
  <c r="BF236" i="1"/>
  <c r="BT236" i="1"/>
  <c r="BF237" i="1"/>
  <c r="BT237" i="1"/>
  <c r="BT238" i="1"/>
  <c r="BF239" i="1"/>
  <c r="BT239" i="1"/>
  <c r="BF240" i="1"/>
  <c r="BT240" i="1"/>
  <c r="BT241" i="1"/>
  <c r="BF242" i="1"/>
  <c r="BT242" i="1"/>
  <c r="BF243" i="1"/>
  <c r="BT243" i="1"/>
  <c r="BF244" i="1"/>
  <c r="BT244" i="1"/>
  <c r="BF245" i="1"/>
  <c r="BT245" i="1"/>
  <c r="BT246" i="1"/>
  <c r="BF247" i="1"/>
  <c r="BT247" i="1"/>
  <c r="BF248" i="1"/>
  <c r="BT248" i="1"/>
  <c r="BF249" i="1"/>
  <c r="BT249" i="1"/>
  <c r="BF250" i="1"/>
  <c r="BT250" i="1"/>
  <c r="BF251" i="1"/>
  <c r="BT251" i="1"/>
  <c r="BT252" i="1"/>
  <c r="BF253" i="1"/>
  <c r="BT253" i="1"/>
  <c r="BF254" i="1"/>
  <c r="BT254" i="1"/>
  <c r="BF255" i="1"/>
  <c r="BT255" i="1"/>
  <c r="BF256" i="1"/>
  <c r="BT256" i="1"/>
  <c r="BF257" i="1"/>
  <c r="BT257" i="1"/>
  <c r="BF258" i="1"/>
  <c r="BT258" i="1"/>
  <c r="BF259" i="1"/>
  <c r="BT259" i="1"/>
  <c r="BF260" i="1"/>
  <c r="BT260" i="1"/>
  <c r="BF261" i="1"/>
  <c r="BT261" i="1"/>
  <c r="BF262" i="1"/>
  <c r="BT262" i="1"/>
  <c r="BF263" i="1"/>
  <c r="BT263" i="1"/>
  <c r="BF264" i="1"/>
  <c r="BT264" i="1"/>
  <c r="BF265" i="1"/>
  <c r="BT265" i="1"/>
  <c r="BF266" i="1"/>
  <c r="BT266" i="1"/>
  <c r="BF267" i="1"/>
  <c r="BT267" i="1"/>
  <c r="BF268" i="1"/>
  <c r="BT268" i="1"/>
  <c r="BF269" i="1"/>
  <c r="BT269" i="1"/>
  <c r="BF270" i="1"/>
  <c r="BT270" i="1"/>
  <c r="BT271" i="1"/>
  <c r="BF272" i="1"/>
  <c r="BT272" i="1"/>
  <c r="BF273" i="1"/>
  <c r="BT273" i="1"/>
  <c r="BF274" i="1"/>
  <c r="BT274" i="1"/>
  <c r="BF275" i="1"/>
  <c r="BT275" i="1"/>
  <c r="BF276" i="1"/>
  <c r="BT276" i="1"/>
  <c r="BF277" i="1"/>
  <c r="BT277" i="1"/>
  <c r="BF278" i="1"/>
  <c r="BT278" i="1"/>
  <c r="BF279" i="1"/>
  <c r="BT279" i="1"/>
  <c r="BF280" i="1"/>
  <c r="BT280" i="1"/>
  <c r="BT281" i="1"/>
  <c r="BF282" i="1"/>
  <c r="BT282" i="1"/>
  <c r="BF283" i="1"/>
  <c r="BT283" i="1"/>
  <c r="BF284" i="1"/>
  <c r="BT284" i="1"/>
  <c r="BF285" i="1"/>
  <c r="BT285" i="1"/>
  <c r="BF286" i="1"/>
  <c r="BT286" i="1"/>
  <c r="BF287" i="1"/>
  <c r="BT287" i="1"/>
  <c r="BF288" i="1"/>
  <c r="BT288" i="1"/>
  <c r="BF289" i="1"/>
  <c r="BT289" i="1"/>
  <c r="BT290" i="1"/>
  <c r="BF291" i="1"/>
  <c r="BT291" i="1"/>
  <c r="BF292" i="1"/>
  <c r="BT292" i="1"/>
  <c r="BF293" i="1"/>
  <c r="BT293" i="1"/>
  <c r="BF294" i="1"/>
  <c r="BT294" i="1"/>
  <c r="BF295" i="1"/>
  <c r="BT295" i="1"/>
  <c r="BF296" i="1"/>
  <c r="BT296" i="1"/>
  <c r="BT297" i="1"/>
  <c r="BT298" i="1"/>
  <c r="BT299" i="1"/>
  <c r="BF300" i="1"/>
  <c r="BT300" i="1"/>
  <c r="BT301" i="1"/>
  <c r="BF302" i="1"/>
  <c r="BT302" i="1"/>
  <c r="BF303" i="1"/>
  <c r="BT303" i="1"/>
  <c r="BF304" i="1"/>
  <c r="BT304" i="1"/>
  <c r="BF305" i="1"/>
  <c r="BT305" i="1"/>
  <c r="BF306" i="1"/>
  <c r="BT306" i="1"/>
  <c r="BF307" i="1"/>
  <c r="BT307" i="1"/>
  <c r="BF308" i="1"/>
  <c r="BT308" i="1"/>
  <c r="BF309" i="1"/>
  <c r="BT309" i="1"/>
  <c r="BT310" i="1"/>
  <c r="BT311" i="1"/>
  <c r="BT312" i="1"/>
  <c r="BT313" i="1"/>
  <c r="BT314" i="1"/>
  <c r="BF315" i="1"/>
  <c r="BT315" i="1"/>
  <c r="BF316" i="1"/>
  <c r="BT316" i="1"/>
  <c r="BF317" i="1"/>
  <c r="BT317" i="1"/>
  <c r="BF318" i="1"/>
  <c r="BT318" i="1"/>
  <c r="BF319" i="1"/>
  <c r="BT319" i="1"/>
  <c r="BF320" i="1"/>
  <c r="BT320" i="1"/>
  <c r="BF321" i="1"/>
  <c r="BT321" i="1"/>
  <c r="BF322" i="1"/>
  <c r="BT322" i="1"/>
  <c r="BF323" i="1"/>
  <c r="BT323" i="1"/>
  <c r="BF324" i="1"/>
  <c r="BT324" i="1"/>
  <c r="BF325" i="1"/>
  <c r="BT325" i="1"/>
  <c r="BF326" i="1"/>
  <c r="BT326" i="1"/>
  <c r="BF327" i="1"/>
  <c r="BT327" i="1"/>
  <c r="BT328" i="1"/>
  <c r="BF329" i="1"/>
  <c r="BT329" i="1"/>
  <c r="BF330" i="1"/>
  <c r="BT330" i="1"/>
  <c r="BF331" i="1"/>
  <c r="BT331" i="1"/>
  <c r="BF332" i="1"/>
  <c r="BT332" i="1"/>
  <c r="BF333" i="1"/>
  <c r="BT333" i="1"/>
  <c r="BF334" i="1"/>
  <c r="BT334" i="1"/>
  <c r="BF335" i="1"/>
  <c r="BT335" i="1"/>
  <c r="BF336" i="1"/>
  <c r="BT336" i="1"/>
  <c r="BT337" i="1"/>
  <c r="BF338" i="1"/>
  <c r="BT338" i="1"/>
  <c r="BT339" i="1"/>
  <c r="BF340" i="1"/>
  <c r="BT340" i="1"/>
  <c r="BF341" i="1"/>
  <c r="BT341" i="1"/>
  <c r="BF342" i="1"/>
  <c r="BT342" i="1"/>
  <c r="BF343" i="1"/>
  <c r="BT343" i="1"/>
  <c r="BF344" i="1"/>
  <c r="BT344" i="1"/>
  <c r="BF345" i="1"/>
  <c r="BT345" i="1"/>
  <c r="BF346" i="1"/>
  <c r="BT346" i="1"/>
  <c r="BF347" i="1"/>
  <c r="BT347" i="1"/>
  <c r="BF348" i="1"/>
  <c r="BT348" i="1"/>
  <c r="BF349" i="1"/>
  <c r="BT349" i="1"/>
  <c r="BF350" i="1"/>
  <c r="BT350" i="1"/>
  <c r="BF351" i="1"/>
  <c r="BT351" i="1"/>
  <c r="BF352" i="1"/>
  <c r="BT352" i="1"/>
  <c r="BF353" i="1"/>
  <c r="BT353" i="1"/>
  <c r="BT354" i="1"/>
  <c r="BT355" i="1"/>
  <c r="BT356" i="1"/>
  <c r="BT357" i="1"/>
  <c r="BT358" i="1"/>
  <c r="BT359" i="1"/>
  <c r="BF360" i="1"/>
  <c r="BT360" i="1"/>
  <c r="BT361" i="1"/>
  <c r="BF362" i="1"/>
  <c r="BT362" i="1"/>
  <c r="BF363" i="1"/>
  <c r="BT363" i="1"/>
  <c r="BT364" i="1"/>
  <c r="BF365" i="1"/>
  <c r="BT365" i="1"/>
  <c r="BF366" i="1"/>
  <c r="BT366" i="1"/>
  <c r="BF367" i="1"/>
  <c r="BT367" i="1"/>
  <c r="BF368" i="1"/>
  <c r="BT368" i="1"/>
  <c r="BF369" i="1"/>
  <c r="BT369" i="1"/>
  <c r="BF370" i="1"/>
  <c r="BT370" i="1"/>
  <c r="BF371" i="1"/>
  <c r="BT371" i="1"/>
  <c r="BF372" i="1"/>
  <c r="BT372" i="1"/>
  <c r="BF373" i="1"/>
  <c r="BT373" i="1"/>
  <c r="BF374" i="1"/>
  <c r="BT374" i="1"/>
  <c r="BF375" i="1"/>
  <c r="BT375" i="1"/>
  <c r="BT376" i="1"/>
  <c r="BF377" i="1"/>
  <c r="BT377" i="1"/>
  <c r="BF378" i="1"/>
  <c r="BT378" i="1"/>
  <c r="BF379" i="1"/>
  <c r="BT379" i="1"/>
  <c r="BT380" i="1"/>
  <c r="BF381" i="1"/>
  <c r="BT381" i="1"/>
  <c r="BF382" i="1"/>
  <c r="BT382" i="1"/>
  <c r="BF383" i="1"/>
  <c r="BT383" i="1"/>
  <c r="BT384" i="1"/>
  <c r="BT385" i="1"/>
  <c r="BT386" i="1"/>
  <c r="BF387" i="1"/>
  <c r="BT387" i="1"/>
  <c r="BF388" i="1"/>
  <c r="BT388" i="1"/>
  <c r="BF389" i="1"/>
  <c r="BT389" i="1"/>
  <c r="BF390" i="1"/>
  <c r="BT390" i="1"/>
  <c r="BF391" i="1"/>
  <c r="BT391" i="1"/>
  <c r="BF392" i="1"/>
  <c r="BT392" i="1"/>
  <c r="BF393" i="1"/>
  <c r="BT393" i="1"/>
  <c r="BF394" i="1"/>
  <c r="BT394" i="1"/>
  <c r="BF395" i="1"/>
  <c r="BT395" i="1"/>
  <c r="BF396" i="1"/>
  <c r="BT396" i="1"/>
  <c r="BF397" i="1"/>
  <c r="BT397" i="1"/>
  <c r="BF398" i="1"/>
  <c r="BT398" i="1"/>
  <c r="BF399" i="1"/>
  <c r="BT399" i="1"/>
  <c r="BF400" i="1"/>
  <c r="BT400" i="1"/>
  <c r="BF401" i="1"/>
  <c r="BT401" i="1"/>
  <c r="BF402" i="1"/>
  <c r="BT402" i="1"/>
  <c r="BF403" i="1"/>
  <c r="BT403" i="1"/>
  <c r="BF404" i="1"/>
  <c r="BT404" i="1"/>
  <c r="BF405" i="1"/>
  <c r="BT405" i="1"/>
  <c r="BF406" i="1"/>
  <c r="BT406" i="1"/>
  <c r="BF407" i="1"/>
  <c r="BT407" i="1"/>
  <c r="BT408" i="1"/>
  <c r="BF409" i="1"/>
  <c r="BT409" i="1"/>
  <c r="BF410" i="1"/>
  <c r="BT410" i="1"/>
  <c r="BF411" i="1"/>
  <c r="BT411" i="1"/>
  <c r="BF412" i="1"/>
  <c r="BT412" i="1"/>
  <c r="BF413" i="1"/>
  <c r="BT413" i="1"/>
  <c r="BF414" i="1"/>
  <c r="BT414" i="1"/>
  <c r="BF415" i="1"/>
  <c r="BT415" i="1"/>
  <c r="BF416" i="1"/>
  <c r="BT416" i="1"/>
  <c r="BF417" i="1"/>
  <c r="BT417" i="1"/>
  <c r="BF418" i="1"/>
  <c r="BT418" i="1"/>
  <c r="BT419" i="1"/>
  <c r="BT420" i="1"/>
  <c r="BT421" i="1"/>
  <c r="BT422" i="1"/>
  <c r="BT423" i="1"/>
  <c r="BF424" i="1"/>
  <c r="BT424" i="1"/>
  <c r="BT425" i="1"/>
  <c r="BF426" i="1"/>
  <c r="BT426" i="1"/>
  <c r="BF427" i="1"/>
  <c r="BT427" i="1"/>
  <c r="BT428" i="1"/>
  <c r="BF429" i="1"/>
  <c r="BT429" i="1"/>
  <c r="BF430" i="1"/>
  <c r="BT430" i="1"/>
  <c r="BF431" i="1"/>
  <c r="BT431" i="1"/>
  <c r="BF432" i="1"/>
  <c r="BT432" i="1"/>
  <c r="BF433" i="1"/>
  <c r="BT433" i="1"/>
  <c r="BF434" i="1"/>
  <c r="BT434" i="1"/>
  <c r="BF435" i="1"/>
  <c r="BT435" i="1"/>
  <c r="BF436" i="1"/>
  <c r="BT436" i="1"/>
  <c r="BF437" i="1"/>
  <c r="BT437" i="1"/>
  <c r="BF438" i="1"/>
  <c r="BT438" i="1"/>
  <c r="BT439" i="1"/>
  <c r="BT440" i="1"/>
  <c r="BT441" i="1"/>
  <c r="BF442" i="1"/>
  <c r="BT442" i="1"/>
  <c r="BT443" i="1"/>
  <c r="BT444" i="1"/>
  <c r="BT445" i="1"/>
  <c r="BT446" i="1"/>
  <c r="BT447" i="1"/>
  <c r="BT448" i="1"/>
  <c r="BT449" i="1"/>
  <c r="BT450" i="1"/>
  <c r="BT451" i="1"/>
  <c r="BT452" i="1"/>
  <c r="BT453" i="1"/>
  <c r="BT454" i="1"/>
  <c r="BT455" i="1"/>
  <c r="BT456" i="1"/>
  <c r="BF457" i="1"/>
  <c r="BT457" i="1"/>
  <c r="BF458" i="1"/>
  <c r="BT458" i="1"/>
  <c r="BT459" i="1"/>
  <c r="BT460" i="1"/>
  <c r="BT461" i="1"/>
  <c r="BF462" i="1"/>
  <c r="BT462" i="1"/>
  <c r="BF463" i="1"/>
  <c r="BT463" i="1"/>
  <c r="BT464" i="1"/>
  <c r="BT465" i="1"/>
  <c r="BT466" i="1"/>
  <c r="BT467" i="1"/>
  <c r="BF468" i="1"/>
  <c r="BT468" i="1"/>
  <c r="BF469" i="1"/>
  <c r="BT469" i="1"/>
  <c r="BF470" i="1"/>
  <c r="BT470" i="1"/>
  <c r="BF471" i="1"/>
  <c r="BT471" i="1"/>
  <c r="BF472" i="1"/>
  <c r="BT472" i="1"/>
  <c r="BF473" i="1"/>
  <c r="BT473" i="1"/>
  <c r="BF474" i="1"/>
  <c r="BT474" i="1"/>
  <c r="BF475" i="1"/>
  <c r="BT475" i="1"/>
  <c r="BF476" i="1"/>
  <c r="BT476" i="1"/>
  <c r="BF477" i="1"/>
  <c r="BT477" i="1"/>
  <c r="BF478" i="1"/>
  <c r="BT478" i="1"/>
  <c r="BF479" i="1"/>
  <c r="BT479" i="1"/>
  <c r="BF480" i="1"/>
  <c r="BT480" i="1"/>
  <c r="BF481" i="1"/>
  <c r="BT481" i="1"/>
  <c r="BF482" i="1"/>
  <c r="BT482" i="1"/>
  <c r="BT483" i="1"/>
  <c r="BF484" i="1"/>
  <c r="BT484" i="1"/>
  <c r="BF485" i="1"/>
  <c r="BT485" i="1"/>
  <c r="BF486" i="1"/>
  <c r="BT486" i="1"/>
  <c r="BF487" i="1"/>
  <c r="BT487" i="1"/>
  <c r="BF488" i="1"/>
  <c r="BT488" i="1"/>
  <c r="BF489" i="1"/>
  <c r="BT489" i="1"/>
  <c r="BF490" i="1"/>
  <c r="BT490" i="1"/>
  <c r="BF491" i="1"/>
  <c r="BT491" i="1"/>
  <c r="BF492" i="1"/>
  <c r="BT492" i="1"/>
  <c r="BF493" i="1"/>
  <c r="BT493" i="1"/>
  <c r="BF494" i="1"/>
  <c r="BT494" i="1"/>
  <c r="BT495" i="1"/>
  <c r="BF496" i="1"/>
  <c r="BT496" i="1"/>
  <c r="BF497" i="1"/>
  <c r="BT497" i="1"/>
  <c r="BF498" i="1"/>
  <c r="BT498" i="1"/>
  <c r="BF499" i="1"/>
  <c r="BT499" i="1"/>
  <c r="BF500" i="1"/>
  <c r="BT500" i="1"/>
  <c r="BF501" i="1"/>
  <c r="BT501" i="1"/>
  <c r="BF502" i="1"/>
  <c r="BT502" i="1"/>
  <c r="BF503" i="1"/>
  <c r="BT503" i="1"/>
  <c r="BF504" i="1"/>
  <c r="BT504" i="1"/>
  <c r="BF505" i="1"/>
  <c r="BT505" i="1"/>
  <c r="BF506" i="1"/>
  <c r="BT506" i="1"/>
  <c r="BF507" i="1"/>
  <c r="BT507" i="1"/>
  <c r="BT508" i="1"/>
  <c r="BF509" i="1"/>
  <c r="BT509" i="1"/>
  <c r="BF510" i="1"/>
  <c r="BT510" i="1"/>
  <c r="BF511" i="1"/>
  <c r="BT511" i="1"/>
  <c r="BF512" i="1"/>
  <c r="BT512" i="1"/>
  <c r="BF513" i="1"/>
  <c r="BT513" i="1"/>
  <c r="BF514" i="1"/>
  <c r="BT514" i="1"/>
  <c r="BF515" i="1"/>
  <c r="BT515" i="1"/>
  <c r="BF516" i="1"/>
  <c r="BT516" i="1"/>
  <c r="BF517" i="1"/>
  <c r="BT517" i="1"/>
  <c r="BT518" i="1"/>
  <c r="BF519" i="1"/>
  <c r="BT519" i="1"/>
  <c r="BF520" i="1"/>
  <c r="BT520" i="1"/>
  <c r="BF521" i="1"/>
  <c r="BT521" i="1"/>
  <c r="BF522" i="1"/>
  <c r="BT522" i="1"/>
  <c r="BF523" i="1"/>
  <c r="BT523" i="1"/>
  <c r="BF524" i="1"/>
  <c r="BT524" i="1"/>
  <c r="BF525" i="1"/>
  <c r="BT525" i="1"/>
  <c r="BF526" i="1"/>
  <c r="BT526" i="1"/>
  <c r="BT527" i="1"/>
  <c r="BT528" i="1"/>
  <c r="BT529" i="1"/>
  <c r="BT530" i="1"/>
  <c r="BT531" i="1"/>
  <c r="BT532" i="1"/>
  <c r="BT533" i="1"/>
  <c r="BT534" i="1"/>
  <c r="BT535" i="1"/>
  <c r="BT536" i="1"/>
  <c r="BT537" i="1"/>
  <c r="BT538" i="1"/>
  <c r="BT539" i="1"/>
  <c r="BT540" i="1"/>
  <c r="BT541" i="1"/>
  <c r="BT542" i="1"/>
  <c r="BT543" i="1"/>
  <c r="BT544" i="1"/>
  <c r="BT545" i="1"/>
  <c r="BT546" i="1"/>
  <c r="BT547" i="1"/>
  <c r="BT548" i="1"/>
  <c r="BT549" i="1"/>
  <c r="BT550" i="1"/>
  <c r="BT551" i="1"/>
  <c r="BT552" i="1"/>
  <c r="BT553" i="1"/>
  <c r="BT554" i="1"/>
  <c r="BT555" i="1"/>
  <c r="BT556" i="1"/>
  <c r="BT557" i="1"/>
  <c r="BT558" i="1"/>
  <c r="BT559" i="1"/>
  <c r="BT560" i="1"/>
  <c r="BT561" i="1"/>
  <c r="BT562" i="1"/>
  <c r="BT563" i="1"/>
  <c r="BT564" i="1"/>
  <c r="BT565" i="1"/>
  <c r="BT566" i="1"/>
  <c r="BT567" i="1"/>
  <c r="BT568" i="1"/>
  <c r="BT569" i="1"/>
  <c r="BT570" i="1"/>
  <c r="BT571" i="1"/>
  <c r="BT572" i="1"/>
  <c r="BT573" i="1"/>
  <c r="BT574" i="1"/>
  <c r="BT575" i="1"/>
  <c r="BT576" i="1"/>
  <c r="BT577" i="1"/>
  <c r="BT578" i="1"/>
  <c r="BT579" i="1"/>
  <c r="BT580" i="1"/>
  <c r="BT581" i="1"/>
  <c r="BT582" i="1"/>
  <c r="BT583" i="1"/>
  <c r="BT584" i="1"/>
  <c r="BT585" i="1"/>
  <c r="BT586" i="1"/>
  <c r="BT587" i="1"/>
  <c r="BT588" i="1"/>
  <c r="BT589" i="1"/>
  <c r="BT590" i="1"/>
  <c r="BT591" i="1"/>
  <c r="BT592" i="1"/>
  <c r="BT593" i="1"/>
  <c r="BT594" i="1"/>
  <c r="BT595" i="1"/>
  <c r="BT596" i="1"/>
  <c r="BT597" i="1"/>
  <c r="BT598" i="1"/>
  <c r="BT599" i="1"/>
  <c r="BT600" i="1"/>
  <c r="BT601" i="1"/>
  <c r="BT602" i="1"/>
  <c r="BT603" i="1"/>
  <c r="BT604" i="1"/>
  <c r="BT605" i="1"/>
  <c r="BT606" i="1"/>
  <c r="BT607" i="1"/>
  <c r="BF608" i="1"/>
  <c r="BT608" i="1"/>
  <c r="BT609" i="1"/>
  <c r="BF610" i="1"/>
  <c r="BT610" i="1"/>
  <c r="BT611" i="1"/>
  <c r="BT612" i="1"/>
  <c r="BT613" i="1"/>
  <c r="BT614" i="1"/>
  <c r="BT615" i="1"/>
  <c r="BT616" i="1"/>
  <c r="BT617" i="1"/>
  <c r="BT618" i="1"/>
  <c r="BT619" i="1"/>
  <c r="BT620" i="1"/>
  <c r="BT621" i="1"/>
  <c r="BT622" i="1"/>
  <c r="BT623" i="1"/>
  <c r="BT624" i="1"/>
  <c r="BT625" i="1"/>
  <c r="BT626" i="1"/>
  <c r="BT627" i="1"/>
  <c r="BT628" i="1"/>
  <c r="BT629" i="1"/>
  <c r="BT630" i="1"/>
  <c r="BT631" i="1"/>
  <c r="BT632" i="1"/>
  <c r="BT633" i="1"/>
  <c r="BT634" i="1"/>
  <c r="BT635" i="1"/>
  <c r="BT636" i="1"/>
  <c r="BT637" i="1"/>
  <c r="BT638" i="1"/>
  <c r="BF639" i="1"/>
  <c r="BT639" i="1"/>
  <c r="BF640" i="1"/>
  <c r="BT640" i="1"/>
  <c r="BF641" i="1"/>
  <c r="BT641" i="1"/>
  <c r="BF642" i="1"/>
  <c r="BT642" i="1"/>
  <c r="BF643" i="1"/>
  <c r="BT643" i="1"/>
  <c r="BF644" i="1"/>
  <c r="BT644" i="1"/>
  <c r="BF645" i="1"/>
  <c r="BT645" i="1"/>
  <c r="BF646" i="1"/>
  <c r="BT646" i="1"/>
  <c r="BF647" i="1"/>
  <c r="BT647" i="1"/>
  <c r="BT648" i="1"/>
  <c r="BF649" i="1"/>
  <c r="BT649" i="1"/>
  <c r="BF650" i="1"/>
  <c r="BT650" i="1"/>
  <c r="BF651" i="1"/>
  <c r="BT651" i="1"/>
  <c r="BF652" i="1"/>
  <c r="BT652" i="1"/>
  <c r="BF653" i="1"/>
  <c r="BT653" i="1"/>
  <c r="BT654" i="1"/>
  <c r="BT655" i="1"/>
  <c r="BF656" i="1"/>
  <c r="BT656" i="1"/>
  <c r="BT657" i="1"/>
  <c r="BT658" i="1"/>
  <c r="BF659" i="1"/>
  <c r="BT659" i="1"/>
  <c r="BF660" i="1"/>
  <c r="BT660" i="1"/>
  <c r="BT661" i="1"/>
  <c r="BF662" i="1"/>
  <c r="BT662" i="1"/>
  <c r="BF663" i="1"/>
  <c r="BT663" i="1"/>
  <c r="BF664" i="1"/>
  <c r="BT664" i="1"/>
  <c r="BF665" i="1"/>
  <c r="BT665" i="1"/>
  <c r="BF666" i="1"/>
  <c r="BT666" i="1"/>
  <c r="BF667" i="1"/>
  <c r="BT667" i="1"/>
  <c r="BF668" i="1"/>
  <c r="BT668" i="1"/>
  <c r="BF669" i="1"/>
  <c r="BT669" i="1"/>
  <c r="BF670" i="1"/>
  <c r="BT670" i="1"/>
  <c r="BF671" i="1"/>
  <c r="BT671" i="1"/>
  <c r="BF672" i="1"/>
  <c r="BT672" i="1"/>
  <c r="BF673" i="1"/>
  <c r="BT673" i="1"/>
  <c r="BT674" i="1"/>
  <c r="BT675" i="1"/>
  <c r="BT676" i="1"/>
  <c r="BT677" i="1"/>
  <c r="BT678" i="1"/>
  <c r="BF679" i="1"/>
  <c r="BT679" i="1"/>
  <c r="BF680" i="1"/>
  <c r="BT680" i="1"/>
  <c r="BF681" i="1"/>
  <c r="BT681" i="1"/>
  <c r="BF682" i="1"/>
  <c r="BT682" i="1"/>
  <c r="BF683" i="1"/>
  <c r="BT683" i="1"/>
  <c r="BF684" i="1"/>
  <c r="BT684" i="1"/>
  <c r="BF685" i="1"/>
  <c r="BT685" i="1"/>
  <c r="BT686" i="1"/>
  <c r="BT687" i="1"/>
  <c r="BF688" i="1"/>
  <c r="BT688" i="1"/>
  <c r="BF689" i="1"/>
  <c r="BT689" i="1"/>
  <c r="BF690" i="1"/>
  <c r="BT690" i="1"/>
  <c r="BT691" i="1"/>
  <c r="BT692" i="1"/>
  <c r="BF693" i="1"/>
  <c r="BT693" i="1"/>
  <c r="BF694" i="1"/>
  <c r="BT694" i="1"/>
  <c r="BF695" i="1"/>
  <c r="BT695" i="1"/>
  <c r="BF696" i="1"/>
  <c r="BT696" i="1"/>
  <c r="BF697" i="1"/>
  <c r="BT697" i="1"/>
  <c r="BF698" i="1"/>
  <c r="BT698" i="1"/>
  <c r="BT699" i="1"/>
  <c r="BF700" i="1"/>
  <c r="BT700" i="1"/>
  <c r="BF701" i="1"/>
  <c r="BT701" i="1"/>
  <c r="BF702" i="1"/>
  <c r="BT702" i="1"/>
  <c r="BF703" i="1"/>
  <c r="BT703" i="1"/>
  <c r="BF704" i="1"/>
  <c r="BT704" i="1"/>
  <c r="BF705" i="1"/>
  <c r="BT705" i="1"/>
  <c r="BF706" i="1"/>
  <c r="BT706" i="1"/>
  <c r="BF707" i="1"/>
  <c r="BT707" i="1"/>
  <c r="BF708" i="1"/>
  <c r="BT708" i="1"/>
  <c r="BF709" i="1"/>
  <c r="BT709" i="1"/>
  <c r="BF710" i="1"/>
  <c r="BT710" i="1"/>
  <c r="BF711" i="1"/>
  <c r="BT711" i="1"/>
  <c r="BF712" i="1"/>
  <c r="BT712" i="1"/>
  <c r="BF713" i="1"/>
  <c r="BT713" i="1"/>
  <c r="BF714" i="1"/>
  <c r="BT714" i="1"/>
  <c r="BT715" i="1"/>
  <c r="BT716" i="1"/>
  <c r="BF717" i="1"/>
  <c r="BT717" i="1"/>
  <c r="BT718" i="1"/>
  <c r="BF719" i="1"/>
  <c r="BT719" i="1"/>
  <c r="BF720" i="1"/>
  <c r="BT720" i="1"/>
  <c r="BT721" i="1"/>
  <c r="BF722" i="1"/>
  <c r="BT722" i="1"/>
  <c r="BF723" i="1"/>
  <c r="BT723" i="1"/>
  <c r="BF724" i="1"/>
  <c r="BT724" i="1"/>
  <c r="BF725" i="1"/>
  <c r="BT725" i="1"/>
  <c r="BF726" i="1"/>
  <c r="BT726" i="1"/>
  <c r="BF727" i="1"/>
  <c r="BT727" i="1"/>
  <c r="BF728" i="1"/>
  <c r="BT728" i="1"/>
  <c r="BF729" i="1"/>
  <c r="BT729" i="1"/>
  <c r="BF730" i="1"/>
  <c r="BT730" i="1"/>
  <c r="BF731" i="1"/>
  <c r="BT731" i="1"/>
  <c r="BF732" i="1"/>
  <c r="BT732" i="1"/>
  <c r="BF733" i="1"/>
  <c r="BT733" i="1"/>
  <c r="BF734" i="1"/>
  <c r="BT734" i="1"/>
  <c r="BF735" i="1"/>
  <c r="BT735" i="1"/>
  <c r="BF736" i="1"/>
  <c r="BT736" i="1"/>
  <c r="BF737" i="1"/>
  <c r="BT737" i="1"/>
  <c r="BF738" i="1"/>
  <c r="BT738" i="1"/>
  <c r="BF739" i="1"/>
  <c r="BT739" i="1"/>
  <c r="BF740" i="1"/>
  <c r="BT740" i="1"/>
  <c r="BF741" i="1"/>
  <c r="BT741" i="1"/>
  <c r="BF742" i="1"/>
  <c r="BT742" i="1"/>
  <c r="BF743" i="1"/>
  <c r="BT743" i="1"/>
  <c r="BT744" i="1"/>
  <c r="BT745" i="1"/>
  <c r="BT746" i="1"/>
  <c r="BT747" i="1"/>
  <c r="BT748" i="1"/>
  <c r="BT749" i="1"/>
  <c r="BF750" i="1"/>
  <c r="BT750" i="1"/>
  <c r="BT751" i="1"/>
  <c r="BT752" i="1"/>
  <c r="BT753" i="1"/>
  <c r="BT754" i="1"/>
  <c r="BF755" i="1"/>
  <c r="BT755" i="1"/>
  <c r="BT756" i="1"/>
  <c r="BF757" i="1"/>
  <c r="BT757" i="1"/>
  <c r="BF758" i="1"/>
  <c r="BT758" i="1"/>
  <c r="BT759" i="1"/>
  <c r="BT760" i="1"/>
  <c r="BT761" i="1"/>
  <c r="BT762" i="1"/>
  <c r="BF763" i="1"/>
  <c r="BT763" i="1"/>
  <c r="BF764" i="1"/>
  <c r="BT764" i="1"/>
  <c r="BF765" i="1"/>
  <c r="BT765" i="1"/>
  <c r="BF766" i="1"/>
  <c r="BT766" i="1"/>
  <c r="BF767" i="1"/>
  <c r="BT767" i="1"/>
  <c r="BF768" i="1"/>
  <c r="BT768" i="1"/>
  <c r="BF769" i="1"/>
  <c r="BT769" i="1"/>
  <c r="BT770" i="1"/>
  <c r="BT771" i="1"/>
  <c r="BT772" i="1"/>
  <c r="BT773" i="1"/>
  <c r="BF774" i="1"/>
  <c r="BT774" i="1"/>
  <c r="BF775" i="1"/>
  <c r="BT775" i="1"/>
  <c r="BF776" i="1"/>
  <c r="BT776" i="1"/>
  <c r="BF777" i="1"/>
  <c r="BT777" i="1"/>
  <c r="BF778" i="1"/>
  <c r="BT778" i="1"/>
  <c r="BF779" i="1"/>
  <c r="BT779" i="1"/>
  <c r="BF780" i="1"/>
  <c r="BT780" i="1"/>
  <c r="BT781" i="1"/>
  <c r="BF782" i="1"/>
  <c r="BT782" i="1"/>
  <c r="BF783" i="1"/>
  <c r="BT783" i="1"/>
  <c r="BF784" i="1"/>
  <c r="BT784" i="1"/>
  <c r="BF785" i="1"/>
  <c r="BT785" i="1"/>
  <c r="BF786" i="1"/>
  <c r="BT786" i="1"/>
  <c r="BF787" i="1"/>
  <c r="BT787" i="1"/>
  <c r="BF788" i="1"/>
  <c r="BT788" i="1"/>
  <c r="BF789" i="1"/>
  <c r="BT789" i="1"/>
  <c r="BF790" i="1"/>
  <c r="BT790" i="1"/>
  <c r="BF791" i="1"/>
  <c r="BT791" i="1"/>
  <c r="BF792" i="1"/>
  <c r="BT792" i="1"/>
  <c r="BF793" i="1"/>
  <c r="BT793" i="1"/>
  <c r="BF794" i="1"/>
  <c r="BT794" i="1"/>
  <c r="BF795" i="1"/>
  <c r="BT795" i="1"/>
  <c r="BF796" i="1"/>
  <c r="BT796" i="1"/>
  <c r="BF797" i="1"/>
  <c r="BT797" i="1"/>
  <c r="BF798" i="1"/>
  <c r="BT798" i="1"/>
  <c r="BF799" i="1"/>
  <c r="BT799" i="1"/>
  <c r="BF800" i="1"/>
  <c r="BT800" i="1"/>
  <c r="BF801" i="1"/>
  <c r="BT801" i="1"/>
  <c r="BF802" i="1"/>
  <c r="BT802" i="1"/>
  <c r="BF803" i="1"/>
  <c r="BT803" i="1"/>
  <c r="BF804" i="1"/>
  <c r="BT804" i="1"/>
  <c r="BT805" i="1"/>
  <c r="BF806" i="1"/>
  <c r="BT806" i="1"/>
  <c r="BF807" i="1"/>
  <c r="BT807" i="1"/>
  <c r="BF808" i="1"/>
  <c r="BT808" i="1"/>
  <c r="BF809" i="1"/>
  <c r="BT809" i="1"/>
  <c r="BF810" i="1"/>
  <c r="BT810" i="1"/>
  <c r="BF811" i="1"/>
  <c r="BT811" i="1"/>
  <c r="BF812" i="1"/>
  <c r="BT812" i="1"/>
  <c r="BF813" i="1"/>
  <c r="BT813" i="1"/>
  <c r="BF814" i="1"/>
  <c r="BT814" i="1"/>
  <c r="BF815" i="1"/>
  <c r="BT815" i="1"/>
  <c r="BF816" i="1"/>
  <c r="BT816" i="1"/>
  <c r="BF817" i="1"/>
  <c r="BT817" i="1"/>
  <c r="BF818" i="1"/>
  <c r="BT818" i="1"/>
  <c r="BF819" i="1"/>
  <c r="BT819" i="1"/>
  <c r="BF820" i="1"/>
  <c r="BT820" i="1"/>
  <c r="BF821" i="1"/>
  <c r="BT821" i="1"/>
  <c r="BF822" i="1"/>
  <c r="BT822" i="1"/>
  <c r="BF823" i="1"/>
  <c r="BT823" i="1"/>
  <c r="BF824" i="1"/>
  <c r="BT824" i="1"/>
  <c r="BF825" i="1"/>
  <c r="BT825" i="1"/>
  <c r="BT826" i="1"/>
  <c r="BT827" i="1"/>
  <c r="BT828" i="1"/>
  <c r="BT829" i="1"/>
  <c r="BT830" i="1"/>
  <c r="BT831" i="1"/>
  <c r="BT832" i="1"/>
  <c r="BT833" i="1"/>
  <c r="BT834" i="1"/>
  <c r="BT835" i="1"/>
  <c r="BT836" i="1"/>
  <c r="BT837" i="1"/>
  <c r="BT838" i="1"/>
  <c r="BT839" i="1"/>
  <c r="BF840" i="1"/>
  <c r="BT840" i="1"/>
  <c r="BF841" i="1"/>
  <c r="BT841" i="1"/>
  <c r="BF842" i="1"/>
  <c r="BT842" i="1"/>
  <c r="BF843" i="1"/>
  <c r="BT843" i="1"/>
  <c r="BF844" i="1"/>
  <c r="BT844" i="1"/>
  <c r="BF845" i="1"/>
  <c r="BT845" i="1"/>
  <c r="BF846" i="1"/>
  <c r="BT846" i="1"/>
  <c r="BT847" i="1"/>
  <c r="BT848" i="1"/>
  <c r="BT849" i="1"/>
  <c r="BT850" i="1"/>
  <c r="BT851" i="1"/>
  <c r="BT852" i="1"/>
  <c r="BT853" i="1"/>
  <c r="BT854" i="1"/>
  <c r="BT855" i="1"/>
  <c r="BF856" i="1"/>
  <c r="BT856" i="1"/>
  <c r="BF857" i="1"/>
  <c r="BT857" i="1"/>
  <c r="BF858" i="1"/>
  <c r="BT858" i="1"/>
  <c r="BF859" i="1"/>
  <c r="BT859" i="1"/>
  <c r="BF860" i="1"/>
  <c r="BT860" i="1"/>
  <c r="BF861" i="1"/>
  <c r="BT861" i="1"/>
  <c r="BF862" i="1"/>
  <c r="BT862" i="1"/>
  <c r="BF863" i="1"/>
  <c r="BT863" i="1"/>
  <c r="BT864" i="1"/>
  <c r="BT865" i="1"/>
  <c r="BF866" i="1"/>
  <c r="BT866" i="1"/>
  <c r="BF867" i="1"/>
  <c r="BT867" i="1"/>
  <c r="BF868" i="1"/>
  <c r="BT868" i="1"/>
  <c r="BT869" i="1"/>
  <c r="BF870" i="1"/>
  <c r="BT870" i="1"/>
  <c r="BF871" i="1"/>
  <c r="BT871" i="1"/>
  <c r="BF872" i="1"/>
  <c r="BT872" i="1"/>
  <c r="BF873" i="1"/>
  <c r="BT873" i="1"/>
  <c r="BT874" i="1"/>
  <c r="BF875" i="1"/>
  <c r="BT875" i="1"/>
  <c r="BF876" i="1"/>
  <c r="BT876" i="1"/>
  <c r="BF877" i="1"/>
  <c r="BT877" i="1"/>
  <c r="BT878" i="1"/>
  <c r="BF879" i="1"/>
  <c r="BT879" i="1"/>
  <c r="BF880" i="1"/>
  <c r="BT880" i="1"/>
  <c r="BT881" i="1"/>
  <c r="BF882" i="1"/>
  <c r="BT882" i="1"/>
  <c r="BF883" i="1"/>
  <c r="BT883" i="1"/>
  <c r="BF884" i="1"/>
  <c r="BT884" i="1"/>
  <c r="BF885" i="1"/>
  <c r="BT885" i="1"/>
  <c r="BF886" i="1"/>
  <c r="BT886" i="1"/>
  <c r="BF887" i="1"/>
  <c r="BT887" i="1"/>
  <c r="BF888" i="1"/>
  <c r="BT888" i="1"/>
  <c r="BF889" i="1"/>
  <c r="BT889" i="1"/>
  <c r="BF890" i="1"/>
  <c r="BT890" i="1"/>
  <c r="BF891" i="1"/>
  <c r="BT891" i="1"/>
  <c r="BF892" i="1"/>
  <c r="BT892" i="1"/>
  <c r="BF893" i="1"/>
  <c r="BT893" i="1"/>
  <c r="BF894" i="1"/>
  <c r="BT894" i="1"/>
  <c r="BF895" i="1"/>
  <c r="BT895" i="1"/>
  <c r="BF896" i="1"/>
  <c r="BT896" i="1"/>
  <c r="BT897" i="1"/>
  <c r="BF898" i="1"/>
  <c r="BT898" i="1"/>
  <c r="BF899" i="1"/>
  <c r="BT899" i="1"/>
  <c r="BF900" i="1"/>
  <c r="BT900" i="1"/>
  <c r="BF901" i="1"/>
  <c r="BT901" i="1"/>
  <c r="BF902" i="1"/>
  <c r="BT902" i="1"/>
  <c r="BF903" i="1"/>
  <c r="BT903" i="1"/>
  <c r="BF904" i="1"/>
  <c r="BT904" i="1"/>
  <c r="BF905" i="1"/>
  <c r="BT905" i="1"/>
  <c r="BF906" i="1"/>
  <c r="BT906" i="1"/>
  <c r="BF907" i="1"/>
  <c r="BT907" i="1"/>
  <c r="BF908" i="1"/>
  <c r="BT908" i="1"/>
  <c r="BF909" i="1"/>
  <c r="BT909" i="1"/>
  <c r="BF910" i="1"/>
  <c r="BT910" i="1"/>
  <c r="BF911" i="1"/>
  <c r="BT911" i="1"/>
  <c r="BF912" i="1"/>
  <c r="BT912" i="1"/>
  <c r="BF913" i="1"/>
  <c r="BT913" i="1"/>
  <c r="BF914" i="1"/>
  <c r="BT914" i="1"/>
  <c r="BF915" i="1"/>
  <c r="BT915" i="1"/>
  <c r="BF916" i="1"/>
  <c r="BT916" i="1"/>
  <c r="BF917" i="1"/>
  <c r="BT917" i="1"/>
  <c r="BF918" i="1"/>
  <c r="BT918" i="1"/>
  <c r="BF919" i="1"/>
  <c r="BT919" i="1"/>
  <c r="BF920" i="1"/>
  <c r="BT920" i="1"/>
  <c r="BF921" i="1"/>
  <c r="BT921" i="1"/>
  <c r="BF922" i="1"/>
  <c r="BT922" i="1"/>
  <c r="BF923" i="1"/>
  <c r="BT923" i="1"/>
  <c r="BF924" i="1"/>
  <c r="BT924" i="1"/>
  <c r="BT925" i="1"/>
  <c r="BF926" i="1"/>
  <c r="BT926" i="1"/>
  <c r="BF927" i="1"/>
  <c r="BT927" i="1"/>
  <c r="BF928" i="1"/>
  <c r="BT928" i="1"/>
  <c r="BF929" i="1"/>
  <c r="BT929" i="1"/>
  <c r="BF930" i="1"/>
  <c r="BT930" i="1"/>
  <c r="BF931" i="1"/>
  <c r="BT931" i="1"/>
  <c r="BF932" i="1"/>
  <c r="BT932" i="1"/>
  <c r="BF933" i="1"/>
  <c r="BT933" i="1"/>
  <c r="BF934" i="1"/>
  <c r="BT934" i="1"/>
  <c r="BF935" i="1"/>
  <c r="BT935" i="1"/>
  <c r="BF936" i="1"/>
  <c r="BT936" i="1"/>
  <c r="BF937" i="1"/>
  <c r="BT937" i="1"/>
  <c r="BF938" i="1"/>
  <c r="BT938" i="1"/>
  <c r="BF939" i="1"/>
  <c r="BT939" i="1"/>
  <c r="BT940" i="1"/>
  <c r="BF941" i="1"/>
  <c r="BT941" i="1"/>
  <c r="BF942" i="1"/>
  <c r="BT942" i="1"/>
  <c r="BF943" i="1"/>
  <c r="BT943" i="1"/>
  <c r="BT944" i="1"/>
  <c r="BF945" i="1"/>
  <c r="BT945" i="1"/>
  <c r="BT946" i="1"/>
  <c r="BT947" i="1"/>
  <c r="BF948" i="1"/>
  <c r="BT948" i="1"/>
  <c r="BF949" i="1"/>
  <c r="BT949" i="1"/>
  <c r="BF950" i="1"/>
  <c r="BT950" i="1"/>
  <c r="BF951" i="1"/>
  <c r="BT951" i="1"/>
  <c r="BT952" i="1"/>
  <c r="BF953" i="1"/>
  <c r="BT953" i="1"/>
  <c r="BF954" i="1"/>
  <c r="BT954" i="1"/>
  <c r="BF955" i="1"/>
  <c r="BT955" i="1"/>
  <c r="BF956" i="1"/>
  <c r="BT956" i="1"/>
  <c r="BF957" i="1"/>
  <c r="BT957" i="1"/>
  <c r="BF958" i="1"/>
  <c r="BT958" i="1"/>
  <c r="BF959" i="1"/>
  <c r="BT959" i="1"/>
  <c r="BF960" i="1"/>
  <c r="BT960" i="1"/>
  <c r="BF961" i="1"/>
  <c r="BT961" i="1"/>
  <c r="BF962" i="1"/>
  <c r="BT962" i="1"/>
  <c r="BF963" i="1"/>
  <c r="BT963" i="1"/>
  <c r="BT964" i="1"/>
  <c r="BT965" i="1"/>
  <c r="BF966" i="1"/>
  <c r="BT966" i="1"/>
  <c r="BF967" i="1"/>
  <c r="BT967" i="1"/>
  <c r="BF968" i="1"/>
  <c r="BT968" i="1"/>
  <c r="BT969" i="1"/>
  <c r="BF970" i="1"/>
  <c r="BT970" i="1"/>
  <c r="BF971" i="1"/>
  <c r="BT971" i="1"/>
  <c r="BF972" i="1"/>
  <c r="BT972" i="1"/>
  <c r="BF973" i="1"/>
  <c r="BT973" i="1"/>
  <c r="BT974" i="1"/>
  <c r="BF975" i="1"/>
  <c r="BT975" i="1"/>
  <c r="BF976" i="1"/>
  <c r="BT976" i="1"/>
  <c r="BT977" i="1"/>
  <c r="BT978" i="1"/>
  <c r="BF979" i="1"/>
  <c r="BT979" i="1"/>
  <c r="BF980" i="1"/>
  <c r="BT980" i="1"/>
  <c r="BF981" i="1"/>
  <c r="BT981" i="1"/>
  <c r="BF982" i="1"/>
  <c r="BT982" i="1"/>
  <c r="BF983" i="1"/>
  <c r="BT983" i="1"/>
  <c r="BF984" i="1"/>
  <c r="BT984" i="1"/>
  <c r="BF985" i="1"/>
  <c r="BT985" i="1"/>
  <c r="BF986" i="1"/>
  <c r="BT986" i="1"/>
  <c r="BF987" i="1"/>
  <c r="BT987" i="1"/>
  <c r="BF988" i="1"/>
  <c r="BT988" i="1"/>
  <c r="BF989" i="1"/>
  <c r="BT989" i="1"/>
  <c r="BF990" i="1"/>
  <c r="BT990" i="1"/>
  <c r="BF991" i="1"/>
  <c r="BT991" i="1"/>
  <c r="BT992" i="1"/>
  <c r="BT993" i="1"/>
  <c r="BT994" i="1"/>
  <c r="BT995" i="1"/>
  <c r="BF996" i="1"/>
  <c r="BT996" i="1"/>
  <c r="BF997" i="1"/>
  <c r="BT997" i="1"/>
  <c r="BT998" i="1"/>
  <c r="BF999" i="1"/>
  <c r="BT999" i="1"/>
  <c r="BF1000" i="1"/>
  <c r="BT1000" i="1"/>
  <c r="BF1001" i="1"/>
  <c r="BT1001" i="1"/>
</calcChain>
</file>

<file path=xl/sharedStrings.xml><?xml version="1.0" encoding="utf-8"?>
<sst xmlns="http://schemas.openxmlformats.org/spreadsheetml/2006/main" count="59738" uniqueCount="9837">
  <si>
    <t>Publication Type</t>
  </si>
  <si>
    <t>Authors</t>
  </si>
  <si>
    <t>Book Authors</t>
  </si>
  <si>
    <t>Book Editors</t>
  </si>
  <si>
    <t>Book Group Authors</t>
  </si>
  <si>
    <t>Author Full Names</t>
  </si>
  <si>
    <t>Book Author Full Names</t>
  </si>
  <si>
    <t>Group Authors</t>
  </si>
  <si>
    <t>Article Title</t>
  </si>
  <si>
    <t>Source Title</t>
  </si>
  <si>
    <t>Book Series Title</t>
  </si>
  <si>
    <t>Book Series Subtitle</t>
  </si>
  <si>
    <t>Language</t>
  </si>
  <si>
    <t>Document Type</t>
  </si>
  <si>
    <t>Conference Title</t>
  </si>
  <si>
    <t>Conference Date</t>
  </si>
  <si>
    <t>Conference Location</t>
  </si>
  <si>
    <t>Conference Sponsor</t>
  </si>
  <si>
    <t>Conference Host</t>
  </si>
  <si>
    <t>Author Keywords</t>
  </si>
  <si>
    <t>Keywords Plus</t>
  </si>
  <si>
    <t>Abstract</t>
  </si>
  <si>
    <t>Addresses</t>
  </si>
  <si>
    <t>Affiliations</t>
  </si>
  <si>
    <t>Reprint Addresses</t>
  </si>
  <si>
    <t>Email Addresses</t>
  </si>
  <si>
    <t>Researcher Ids</t>
  </si>
  <si>
    <t>ORCIDs</t>
  </si>
  <si>
    <t>Funding Orgs</t>
  </si>
  <si>
    <t>Funding Name Preferred</t>
  </si>
  <si>
    <t>Funding Text</t>
  </si>
  <si>
    <t>Cited References</t>
  </si>
  <si>
    <t>Cited Reference Count</t>
  </si>
  <si>
    <t>Times Cited, WoS Core</t>
  </si>
  <si>
    <t>Times Cited, All Databases</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</si>
  <si>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</si>
  <si>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</si>
  <si>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</si>
  <si>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</si>
  <si>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</si>
  <si>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</si>
  <si>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</si>
  <si>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</si>
  <si>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</si>
  <si>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</si>
  <si>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</si>
  <si>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</si>
  <si>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</si>
  <si>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</si>
  <si>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</si>
  <si>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</si>
  <si>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</si>
  <si>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Meeting Abstract</t>
  </si>
  <si>
    <t>Start Page</t>
  </si>
  <si>
    <t>End Page</t>
  </si>
  <si>
    <t>Article Number</t>
  </si>
  <si>
    <t>DOI</t>
  </si>
  <si>
    <t>DOI Link</t>
  </si>
  <si>
    <t>Book DOI</t>
  </si>
  <si>
    <t>Early Access Date</t>
  </si>
  <si>
    <t>Number of Pages</t>
  </si>
  <si>
    <t>WoS Categories</t>
  </si>
  <si>
    <t>Web of Science Index</t>
  </si>
  <si>
    <t>Research Areas</t>
  </si>
  <si>
    <t>IDS Number</t>
  </si>
  <si>
    <t>Pubmed Id</t>
  </si>
  <si>
    <t>Open Access Designations</t>
  </si>
  <si>
    <t>Highly Cited Status</t>
  </si>
  <si>
    <t>Hot Paper Status</t>
  </si>
  <si>
    <t>Date of Export</t>
  </si>
  <si>
    <t>UT (Unique WOS ID)</t>
  </si>
  <si>
    <t>Web of Science Record</t>
  </si>
  <si>
    <t>J</t>
  </si>
  <si>
    <t>PIRRIE, D; DUANE, AM; RIDING, JB</t>
  </si>
  <si>
    <t/>
  </si>
  <si>
    <t>JURASSIC-TERTIARY STRATIGRAPHY AND PALYNOLOGY OF THE ROSS,JAMES BASIN - REVIEW AND INTRODUCTION</t>
  </si>
  <si>
    <t>ANTARCTIC SCIENCE</t>
  </si>
  <si>
    <t>English</t>
  </si>
  <si>
    <t>Article</t>
  </si>
  <si>
    <t>CRETACEOUS; JAMES-ROSS-ISLAND; JURASSIC; PALYNOLOGY; STRATIGRAPHY; TERTIARY</t>
  </si>
  <si>
    <t>A sedimentary sequence, c. 5-6 km thick, extending from the Kimmeridgian-Upper Eocene crops out in the James Ross Island area, northern Antarctic Peninsula. This succession is the most important onshore Late Cretaceous-Tertiary sequence in Antarctica and is probably one of the most significant Cretaceous sequences in the Southern Hemisphere. However, the understanding of the geological and palaeontological evolution of the area has been limited by an incomplete knowledge of the biostratigraphy of this region. Palynological studies are providing a finer resolution biostratigraphical zonation scheme than previously possible. This paper reviews the stratigraphy of the basin fill succession and provides a framework for the papers published in this Special Issue.</t>
  </si>
  <si>
    <t>PIRRIE, D (corresponding author), CAMBORNE SCH MINES,REDRUTH TR15 3SE,CORNWALL,ENGLAND.</t>
  </si>
  <si>
    <t>Pirrie, Duncan/0000-0002-4954-5920</t>
  </si>
  <si>
    <t>BLACKWELL SCIENCE LTD</t>
  </si>
  <si>
    <t>OXFORD</t>
  </si>
  <si>
    <t>OSNEY MEAD, OXFORD, OXON, ENGLAND OX2 0EL</t>
  </si>
  <si>
    <t>0954-1020</t>
  </si>
  <si>
    <t>ANTARCT SCI</t>
  </si>
  <si>
    <t>Antarct. Sci.</t>
  </si>
  <si>
    <t>SEP</t>
  </si>
  <si>
    <t>10.1017/S0954102092000427</t>
  </si>
  <si>
    <t>Environmental Sciences; Geography, Physical; Geosciences, Multidisciplinary</t>
  </si>
  <si>
    <t>Science Citation Index Expanded (SCI-EXPANDED)</t>
  </si>
  <si>
    <t>Environmental Sciences &amp; Ecology; Physical Geography; Geology</t>
  </si>
  <si>
    <t>JL472</t>
  </si>
  <si>
    <t>2024-04-21</t>
  </si>
  <si>
    <t>WOS:A1992JL47200003</t>
  </si>
  <si>
    <t>SNAPE, MG</t>
  </si>
  <si>
    <t>DINOFLAGELLATE CYSTS FROM AN ALLOCHTHONOUS BLOCK OF NORDENSKJOLD FORMATION (UPPER JURASSIC), NORTH-WEST JAMES-ROSS-ISLAND</t>
  </si>
  <si>
    <t>ANTARCTIC PENINSULA; DINOFLAGELLATE CYSTS; NORDENSKJOLD FORMATION; TITHONIAN</t>
  </si>
  <si>
    <t>An allochthonous block of the Nordenskjold Formation from north-west James Ross Island, Antarctic Peninsula has yielded a diverse marine palynoflora. Dinoflagellate cyst assemblages from the 185 m thick sequence are described and compared with similar microfloras previously described from Australia, Papua New Guinea and Madagascar. A mid Tithonian (Late Jurassic) age is suggested for the section. One new genus, Helbydinium gen. nov. and four new species, Helbydinium scabratum sp. nov., Leptodinium acneum sp. nov., Leptodinium posterosulcatum sp. nov. and Rhynchodiniopsis foveata sp. nov. are described.</t>
  </si>
  <si>
    <t>SNAPE, MG (corresponding author), UNIV SHEFFIELD,CTR PALYNOLOG STUDIES,MAPPIN ST,SHEFFIELD S1 3JD,S YORKSHIRE,ENGLAND.</t>
  </si>
  <si>
    <t>10.1017/S0954102092000439</t>
  </si>
  <si>
    <t>WOS:A1992JL47200004</t>
  </si>
  <si>
    <t>KEATING, JM; SPENCERJONES, M; NEWHAM, S</t>
  </si>
  <si>
    <t>THE STRATIGRAPHICAL PALYNOLOGY OF THE KOTICK POINT AND WHISKEY BAY FORMATIONS, GUSTAV GROUP (CRETACEOUS), JAMES-ROSS-ISLAND</t>
  </si>
  <si>
    <t>ANTARCTIC PENINSULA; CRETACEOUS; GUSTAV GROUP; PALYNOMORPHS</t>
  </si>
  <si>
    <t>Palynomorph assemblages are reported from the Kotick Point and Whisky Bay formations in west and north-west James Ross Island, Antarctic Peninsula. The microfloras, particularly the dinoflagellate cyst florules, indicate an Aptian to early/mid Albian age for the Kotick Point Formation and a mid Albian to Turonian age for the Whisky Bay Formation on the basis of comparison with records from other Southern Hemisphere localities. The ages adduced broadly corroborate those previously derived from macrofaunas. The dinoflagellate cyst floras are closely comparable with those previously reported from Australasia to the extent that recognition of certain microplankton zones is possible. The miospore flora is largely composed of long ranging taxa of limited age diagnostic value. The palynoflora comprises 77 dinoflagellate cyst, 52 miospore and 7 acritarch, chlorophyte and prasinophyte taxa.</t>
  </si>
  <si>
    <t>KEATING, JM (corresponding author), UNIV COLL WALES,INST EARTH STUDIES,ABERYSTWYTH SY23 3DB,DYFED,WALES.</t>
  </si>
  <si>
    <t>10.1017/S0954102092000440</t>
  </si>
  <si>
    <t>WOS:A1992JL47200005</t>
  </si>
  <si>
    <t>KEATING, JM</t>
  </si>
  <si>
    <t>PALYNOLOGY OF THE LACHMAN CRAGS MEMBER, SANTA-MARTA FORMATION (UPPER CRETACEOUS) OF NORTH-WEST JAMES-ROSS-ISLAND</t>
  </si>
  <si>
    <t>ANTARCTIC PENINSULA; CRETACEOUS; PALYNOMORPHS; SANTA MARTA FORMATION</t>
  </si>
  <si>
    <t>Palynomorph assemblages from the Lachman Crags Member of the Santa Marta Formation, north-west James Ross Island, Antarctic Peninsula are described. By basis of comparison with other Southern Hemisphere localities, particularly southern Australia, an early Santonian-early Campanian age is indicated. The results broadly corroborate previous stratigraphical interpretations based on macrofaunal evidence, although the presence of a significant thickness of Santonian strata, not previously recognized, is suggested. The dinoflagellate cyst floras allow the recognition of the local equivalents of the Australian Odontochitina porifera, Isabelidinium cretaceum, Nelsoniella aceras and Xenikoon australis Interval Zones. Some recycling of mid Cretaceous (and possibly Late Jurassic) taxa is also indicated. The miospore flora is composed of relatively long-ranging species, although the local appearance of certain taxa may be of stratigraphical significance. Ranges recorded support previous interpretations of heterochroneity in Southern Hemisphere floras. The palynoflora comprises 76 dinoflagellate cyst, 40 miospore and 7 acritarch, prasinophyte and chlorophyte taxa. Six undescribed species of dinoflagellate cyst are recorded and placed in open nomenclature.</t>
  </si>
  <si>
    <t>KEATING, JM (corresponding author), UNIV COLL WALES,INST EARTH STUDIES,ABERYSTWYTH SY23 2DB,DYFED,WALES.</t>
  </si>
  <si>
    <t>10.1017/S0954102092000452</t>
  </si>
  <si>
    <t>WOS:A1992JL47200006</t>
  </si>
  <si>
    <t>SUMNER, PW</t>
  </si>
  <si>
    <t>DINOFLAGELLATE CYSTS FROM THE RABOT MEMBER (SANTA-MARTA FORMATION) OF EASTERN JAMES-ROSS-ISLAND</t>
  </si>
  <si>
    <t>CAMPANIAN; DINOFLAGELLATE CYSTS; EKELOF POINT; SANTA MARTA FORMATION</t>
  </si>
  <si>
    <t>Palynomorph assemblages dominated by dinoflagellate cysts are described from seventeen samples from the Rabot Member of the Santa Marta Formation at Ekelof Point, eastern James Ross Island, Antarctic Peninsula. Although the assemblages are of relatively low diversity, the dinoflagellate cyst taxa recorded indicate a mid to late Campanian (Late Cretaceous) age. Changes in species diversity, dominance and gonyaulacacean ratio suggest a gradually reducing distance from shore during deposition, with a return to more offshore conditions towards the section top. A new species of dinoflagellate cyst, Isabelidinium papillum, is described.</t>
  </si>
  <si>
    <t>SUMNER, PW (corresponding author), UNIV SHEFFIELD,CTR PALYNOLOG STUDIES,MAPPIN ST,SHEFFIELD S1 3JD,S YORKSHIRE,ENGLAND.</t>
  </si>
  <si>
    <t>10.1017/S0954102092000464</t>
  </si>
  <si>
    <t>WOS:A1992JL47200007</t>
  </si>
  <si>
    <t>DOLDING, PJD</t>
  </si>
  <si>
    <t>PALYNOLOGY OF THE MARAMBIO GROUP (UPPER CRETACEOUS) OF NORTHERN HUMPS-ISLAND</t>
  </si>
  <si>
    <t>ANTARCTIC PENINSULA; HUMPS-ISLAND; LATE CAMPANIAN; PALYNOLOGY</t>
  </si>
  <si>
    <t>Palynological analyses of the Marambio Group sediments of Humps Island (Santa Marta and Lopez de Bertodano formations) indicates that there is minor displacement across a prominent NW-SE trending normal fault which passes beneath the southern bluff. No major compositional differences were perceived between the palynomorph assemblages either side of the fault. A late Campanian age is suggested for both sequences, based on comparison with Australasian dinoflagellate cyst zonations. A new species of the dinoflagellate cyst Bourkidinium has been recorded from strata on either side of the fault. A significant number of recycled Permian and Early Cretaceous palynomorphs were recorded. Most are miospores and exhibit significant variation in preservational states, implying derivation from several sources. More thermally mature Permian gymnosperm pollen is most likely derived from the nearby Trinity Peninsula Group, exposed on the Antarctic Peninsula. The source of the relatively well preserved Permian pollen is problematic.</t>
  </si>
  <si>
    <t>DOLDING, PJD (corresponding author), UNIV LONDON UNIV COLL,DEPT GEOL SCI,GOWER ST,LONDON WC1E 6BT,ENGLAND.</t>
  </si>
  <si>
    <t>10.1017/S0954102092000476</t>
  </si>
  <si>
    <t>WOS:A1992JL47200008</t>
  </si>
  <si>
    <t>WOOD, SE; ASKIN, RA</t>
  </si>
  <si>
    <t>DINOFLAGELLATE CYSTS FROM THE MARAMBIO GROUP (UPPER CRETACEOUS) OF HUMPS-ISLAND</t>
  </si>
  <si>
    <t>ANTARCTICA; CAMPANIAN; DINOFLAGELLATE CYSTS; HUMPS-ISLAND; PALYNOLOGY</t>
  </si>
  <si>
    <t>Thirty samples from two sections on south-western Humps Island, James Ross Basin, northern Antarctic Peninsula, contain moderately diverse dinoflagellate cyst assemblages deposited in shallow shelf, open marine conditions. Assemblages contain common Isabelidinium spp., including I. cretaceum and I. pellucidum, Cerodinium diebelii, common Odontochitina spp., including O. operculata, O. porifera and O. spinosa, plus Nelsoniella cf. aceras, Octodinium askiniae and rare Chatangiella tripartita, C. victoriensis, Isabelidinium cf. belfastense and I. korojonense. This association includes species with Santonian and Campanian (to Maastrichtian) distribution in Australia and New Zealand. Some of these species may be recycled. A Campanian age is suggested for the Humps Island sections.</t>
  </si>
  <si>
    <t>WOOD, SE (corresponding author), UNIV NEWCASTLE UPON TYNE,NEWCASTLE RES GRP FOSSIL FUELS &amp; ENVIRONM GEOCHEM,DRUMMOND BLDG,NEWCASTLE TYNE NE1 7RU,TYNE &amp; WEAR,ENGLAND.</t>
  </si>
  <si>
    <t>Wood, Stephen E/R-5592-2016</t>
  </si>
  <si>
    <t>10.1017/S0954102092000488</t>
  </si>
  <si>
    <t>WOS:A1992JL47200009</t>
  </si>
  <si>
    <t>SMITH, SW</t>
  </si>
  <si>
    <t>MICROPLANKTON FROM THE CAPE LAMB MEMBER, LOPEZ DE BERTODANO FORMATION (UPPER CRETACEOUS), CAPE LAMB, VEGA-ISLAND</t>
  </si>
  <si>
    <t>ANTARCTIC PENINSULA; CAMPANIAN; DINOFLAGELLATE CYSTS; LOPEZ DE BERTODANO FORMATION; MAASTRICHTIAN</t>
  </si>
  <si>
    <t>Samples from the lower Cape Lamb Member, Lopez de Bertodano Formation, Cape Lamb, Vega Island, Antarctic Peninsula have yielded rich and diverse marine palynofloral assemblages. The overall character of the palynofloral assemblages indicate a latest Campanian-earliest Maastrichtian age. Four new dinoflagellate cyst species Canninginopsis ordospinosa sp. nov., Microdinium ? gymnosuturum sp. nov., Phelodinium exilicornutum sp. nov. and Operculodinium radiculatum sp. nov. are described. Certain key dinoflagellate cyst taxa such as Operculodinium radiculatum sp. nov., Manumiella n. sp. 3 and Isabelidinium cretaceum allow a correlation of the lower Cape Lamb Member with the upper palynomorph zone 1/lower zone 2 on nearby Seymour Island.</t>
  </si>
  <si>
    <t>SMITH, SW (corresponding author), UNIV SHEFFIELD,CTR PALYNOLOG STUDIES,MAPPIN ST,SHEFFIELD S1 3JD,S YORKSHIRE,ENGLAND.</t>
  </si>
  <si>
    <t>10.1017/S095410209200049X</t>
  </si>
  <si>
    <t>WOS:A1992JL47200010</t>
  </si>
  <si>
    <t>COCOZZA, CD; CLARKE, CM</t>
  </si>
  <si>
    <t>EOCENE MICROPLANKTON FROM LA MESETA FORMATION, NORTHERN SEYMOUR-ISLAND</t>
  </si>
  <si>
    <t>ANTARCTIC PENINSULA; DINOFLAGELLATE CYSTS; EOCENE; LA MESETA FORMATION; SEYMOUR-ISLAND</t>
  </si>
  <si>
    <t>Twenty two samples collected from the Tertiary La Meseta Formation of Cape Wiman, Seymour Island, Antarctic Peninsula yielded abundant and moderately diverse assemblages of marine palynoflora, dominated by dinoflagellate cysts, together with acritarchs and chlorophyta. The assemblages can be divided into three associations: Association 1, characterized by low diversity dinoflagellate assemblage of late Early Eocene age which are dominated by Enigmadinium cylindrifloriferum; Association 2 characterized by more diverse dinoflagellate cyst assemblages, which show a marked decrease in the dominance of E. cylindrifloriferum, and an increase in relative abundance of Areosphaeridium cf. diktyoplokus; and Association 3 which is characterized by a decrease in dinoflagellate cyst diversity up section. Changes in dinoflagellate cyst dominance and diversity throughout the section suggests a gradation from a stressed, shallow marine palaeoenvironment to a more open near-shore, shallow marine system becoming progressively more nearshore up section. The assemblages are no older than late Early Eocene in age, and possibly as young as Mid-Late Eocene.</t>
  </si>
  <si>
    <t>COCOZZA, CD (corresponding author), INTEGRATED EXPLORAT &amp; DEV SERV LTD,ENTERPRISE HOUSE,CIRENCESTER RD,TETBURY GL8 8RX,GLOS,ENGLAND.</t>
  </si>
  <si>
    <t>10.1017/S0954102092000506</t>
  </si>
  <si>
    <t>WOS:A1992JL47200011</t>
  </si>
  <si>
    <t>WALTON, DWH</t>
  </si>
  <si>
    <t>ANTARCTICA AND ENVIRONMENTAL-CHANGE ROYAL-SOCIETY, LONDON, 20-21 MAY 1992</t>
  </si>
  <si>
    <t>Editorial Material</t>
  </si>
  <si>
    <t>10.1017/S095410209221052X</t>
  </si>
  <si>
    <t>WOS:A1992JL47200012</t>
  </si>
  <si>
    <t>GAULL, BA; ADAMSON, DA; PICKARD, J</t>
  </si>
  <si>
    <t>SEISMICITY ASSOCIATED WITH ICEBERGS CALVING FROM GLACIERS NEAR MAWSON, EAST ANTARCTICA</t>
  </si>
  <si>
    <t>AUSTRALIAN JOURNAL OF EARTH SCIENCES</t>
  </si>
  <si>
    <t>ANTARCTICA; FORESHOCKS; GLACIERS; ICEBERG CALVING; ICE FALL; ICEQUAKE PREDICTION; MAWSON; SEISMICITY</t>
  </si>
  <si>
    <t>CONTINENTAL ANTARCTICA; EARTHQUAKES</t>
  </si>
  <si>
    <t>Icebergs produced from the termini of non-floating or partly floating outlet glaciers at the seaward margin of the Antarctic ice sheet near Mawson (67-degrees-36'S, 62-degrees-53'E) were photographed and measured. Seismic records at Mawson are interpreted in terms of catastrophic calving of these icebergs from ice cliffs into the sea to produce low frequency seismic signals of varying amplitude and duration. It is shown how parameters of foreshocks to these ice falls could have been used to predict the approximate time and location of one of the falls. These parameters included the directions of first motions on the Mawson seismographs, the S-P times, as well as the rate of change of smoothed event frequency data. The frequency and amplitude distributions of the foreshocks can be represented as n(t) = 180(24-t)-1.65 and N(A) = 225A-1.85 where n(t) is the number of foreshocks per day, t days after the foreshocks began and N(A) is the number of events whose amplitudes were in the range A to (A + 2) mm on the Mawson seismograph. These data were compared with those from other icequake and earthquake studies. Exponent 1.65 is within the range 1.53 and 2.60 obtained in a study on reservoir-associated foreshocks. Exponent 1.85 in the second relation compares with corresponding values obtained for natural earthquakes and icequakes studied elsewhere, but is low when compared with values for Antarctic snowquakes (2.21-2.61). Rewards for further studies of this type are expected to include greater understanding of ice dynamics, assistance with estimation of the mass of ice leaving Antarctica and ice fall prediction which has immediate ramifications for safety of base personnel.</t>
  </si>
  <si>
    <t>GAULL, BA (corresponding author), MUNDARING GEOPHYS OBSERV,BUR MINERAL RESOURCES,DIV GEOPHYS,MUNDARING,WA 6073,AUSTRALIA.</t>
  </si>
  <si>
    <t>BLACKWELL SCIENCE</t>
  </si>
  <si>
    <t>CARLTON</t>
  </si>
  <si>
    <t>54 UNIVERSITY ST, P O BOX 378, CARLTON VICTORIA 3053, AUSTRALIA</t>
  </si>
  <si>
    <t>0812-0099</t>
  </si>
  <si>
    <t>AUST J EARTH SCI</t>
  </si>
  <si>
    <t>Aust. J. Earth Sci.</t>
  </si>
  <si>
    <t>10.1080/08120099208728039</t>
  </si>
  <si>
    <t>Geosciences, Multidisciplinary</t>
  </si>
  <si>
    <t>Geology</t>
  </si>
  <si>
    <t>JP219</t>
  </si>
  <si>
    <t>WOS:A1992JP21900003</t>
  </si>
  <si>
    <t>INGOLFSSON, O; HJORT, C; BJORCK, S; SMITH, RIL</t>
  </si>
  <si>
    <t>LATE PLEISTOCENE AND HOLOCENE GLACIAL HISTORY OF JAMES-ROSS-ISLAND, ANTARCTIC PENINSULA</t>
  </si>
  <si>
    <t>BOREAS</t>
  </si>
  <si>
    <t>FLUCTUATIONS; OCEAN; SEA</t>
  </si>
  <si>
    <t>Studies of Quaternary glacial stratigraphy and morphology around the Antarctic Peninsula have shown that James Ross Island in the western Weddell Sea probably has the best occurrences of stratigraphic sections with dateable material in the region. The stratigraphy includes sections with indefinite radiocarbon age, and three separate aminozones can be recognized. Except for indications of an early deglaciation around c. 10,000 BP, the field evidences can be recognized. Except for indications of an early deglaciation around 7000 BP. It is concluded that the readvance reflects the combined effects of eustatic sea level rise and Holocene warming, leading to increased precipitation and a positive mass balance. The most recent large-scale deglaciation in the area took place around 6000-5000 BP. This confirms the evidence from lake sediments and moss banks in other parts of the Antarctic Peninsula region, which shows that, in most cases, the initiation of organic deposition took place after c. 6000 BP. The literature on the Holocene glacial and environmental history of the region is reviewed in light of the new field evidence.</t>
  </si>
  <si>
    <t>BRITISH ANTARCTIC SURVEY,NERC,CAMBRIDGE CB3 0ET,ENGLAND</t>
  </si>
  <si>
    <t>UK Research &amp; Innovation (UKRI); Natural Environment Research Council (NERC); NERC British Antarctic Survey</t>
  </si>
  <si>
    <t>INGOLFSSON, O (corresponding author), UNIV LUND,DEPT QUATERNARY GEOL,S-22362 LUND,SWEDEN.</t>
  </si>
  <si>
    <t>Ingolfsson, Olafur/L-8950-2015</t>
  </si>
  <si>
    <t>Ingolfsson, Olafur/0000-0001-8143-2005</t>
  </si>
  <si>
    <t>SCANDINAVIAN UNIVERSITY PRESS</t>
  </si>
  <si>
    <t>OSLO</t>
  </si>
  <si>
    <t>PO BOX 2959 TOYEN, JOURNAL DIVISION CUSTOMER SERVICE, N-0608 OSLO, NORWAY</t>
  </si>
  <si>
    <t>0300-9483</t>
  </si>
  <si>
    <t>Boreas</t>
  </si>
  <si>
    <t>SEP 1</t>
  </si>
  <si>
    <t>Geography, Physical; Geosciences, Multidisciplinary</t>
  </si>
  <si>
    <t>Physical Geography; Geology</t>
  </si>
  <si>
    <t>JV500</t>
  </si>
  <si>
    <t>WOS:A1992JV50000002</t>
  </si>
  <si>
    <t>SHANE, PAR; FROGGATT, PC</t>
  </si>
  <si>
    <t>COMPOSITION OF WIDESPREAD VOLCANIC GLASS IN DEEP-SEA SEDIMENTS OF THE SOUTHERN PACIFIC-OCEAN - AN ANTARCTIC SOURCE INFERRED</t>
  </si>
  <si>
    <t>BULLETIN OF VOLCANOLOGY</t>
  </si>
  <si>
    <t>Widespread Plio-Pleistocene (2.43-0.06 Ma) tephra zones recognised in deep-sea cores from high latitudes (&gt; 60-degrees) in the Southern Pacific Ocean were thought to have originated from calc-alkaline rhyolitic eruptions in New Zealand, some 5000 km distant. Electron microprobe analyses of the glasses reveal a wide diversity of alkalic felsic compositions, as well as minor components of basic and intermediate glasses, incompatible with a New Zealand Neogene source but similar to contemporaneous eruptives from the Antarctic region. Most tephra zones are trachytic; seven zones are peralkaline rhyolite. The rhyolitic zones represent a deep-sea record of widespread silicic eruptions from continental Antarctica, possibly Marie Byrd Land. The extent of these rhyolitic zones suggest a greater frequency of large explosive eruptions in Antarctica than previously documented. The coarse grain size of some of the shards (up to 3 mm), their great distance from the closest sources (&gt; 1600 km for some cores), and the presence of nonvolcanic ice-rafted debris indicate some of the glasses, especially the more basic compositions, may have been ice-rafted, contrary to previous suggestions of a fallout origin.</t>
  </si>
  <si>
    <t>SHANE, PAR (corresponding author), VICTORIA UNIV WELLINGTON,RES SCH EARTH SCI,POB 600,WELLINGTON,NEW ZEALAND.</t>
  </si>
  <si>
    <t>Shane, Phil/HKV-7633-2023</t>
  </si>
  <si>
    <t>Shane, Phil/0000-0002-7824-1184</t>
  </si>
  <si>
    <t>SPRINGER VERLAG</t>
  </si>
  <si>
    <t>NEW YORK</t>
  </si>
  <si>
    <t>175 FIFTH AVE, NEW YORK, NY 10010</t>
  </si>
  <si>
    <t>0258-8900</t>
  </si>
  <si>
    <t>B VOLCANOL</t>
  </si>
  <si>
    <t>Bull. Volcanol.</t>
  </si>
  <si>
    <t>10.1007/BF00569943</t>
  </si>
  <si>
    <t>JR262</t>
  </si>
  <si>
    <t>WOS:A1992JR26200006</t>
  </si>
  <si>
    <t>MCCONNELL, WH</t>
  </si>
  <si>
    <t>THE POLAR-REGIONS - GEOGRAPHICAL AND HISTORICAL DATA FOR CONSIDERATION IN A STUDY OF CLAIMS TO SOVEREIGNTY IN THE ARCTIC AND ANTARCTIC REGIONS - BOGGS,SW</t>
  </si>
  <si>
    <t>CANADIAN GEOGRAPHER-GEOGRAPHE CANADIEN</t>
  </si>
  <si>
    <t>Book Review</t>
  </si>
  <si>
    <t>MCCONNELL, WH (corresponding author), UNIV SASKATCHEWAN,SASKATOON S7N 0W0,SASKATCHEWAN,CANADA.</t>
  </si>
  <si>
    <t>CANADIAN ASSN GEOGRAPHERS</t>
  </si>
  <si>
    <t>MONTREAL</t>
  </si>
  <si>
    <t>MCGILL UNIV, BURNSIDE HALL, 805 SHERBROKKE ST., WEST, MONTREAL PQ H3A 2K6, CANADA</t>
  </si>
  <si>
    <t>0008-3658</t>
  </si>
  <si>
    <t>CAN GEOGR-GEOGR CAN</t>
  </si>
  <si>
    <t>Can. Geogr.-Geogr. Can.</t>
  </si>
  <si>
    <t>FAL</t>
  </si>
  <si>
    <t>Geography</t>
  </si>
  <si>
    <t>Social Science Citation Index (SSCI)</t>
  </si>
  <si>
    <t>JY057</t>
  </si>
  <si>
    <t>WOS:A1992JY05700012</t>
  </si>
  <si>
    <t>WARTZOK, D; ELSNER, R; STONE, H; KELLY, BP; DAVIS, RW</t>
  </si>
  <si>
    <t>UNDER-ICE MOVEMENTS AND THE SENSORY BASIS OF HOLE FINDING BY RINGED AND WEDDELL SEALS</t>
  </si>
  <si>
    <t>CANADIAN JOURNAL OF ZOOLOGY-REVUE CANADIENNE DE ZOOLOGIE</t>
  </si>
  <si>
    <t>PHOCA-HISPIDA; BREEDING HABITAT</t>
  </si>
  <si>
    <t>Arctic ringed seals (Phoca hispida) and antarctic Weddell seals (Leptonychotes weddelli) were tracked using an attached acoustic tag during their under-ice movements at isolated experimental sites with varying numbers of novel breathing holes. Both natural and artificial visual landmarks were used by the seals during their dives. Seals deprived of vision through blindfolding greatly restricted their diving. Blindfolded seals responded to supplied acoustic cues and moved toward them. Prior to swimming toward an acoustic cue, the animals often swam at an angle to the direct line to the source of the acoustic cue. This movement could have provided information on the distance to the source of the sound. After executing this presumed ranging behavior, the seals swam directly toward the acoustic cue up to 4 km away. The contribution of vibrissal sensation to location of an open hole was investigated in blindfolded ringed seals. Seals farther than 1 m from an open hole were unable to find the hole without an acoustic cue. Vibrissal sensation apparently contributed to centering the blindfolded ringed seal within a breathing hole, but not to locating the hole. Weddell seals were able to maintain straight-line tracks for several hundred metres out from and back to a hole, were able to follow the same path on subsequent trips separated by up to 64 h, and continued using established routes between holes even though shorter, direct routes were available. The spatial memory implied by these observations is postulated to be a mechanism by which seals are able to move from one breathing hole to another under ice during dark polar winters.</t>
  </si>
  <si>
    <t>INDIANA UNIV PURDUE UNIV,DEPT BIOL SCI,FT WAYNE,IN 46805; UNIV ALASKA,SCH FISHERIES &amp; OCEAN SCI,INST MARINE SCI,FAIRBANKS,AK 99775; TEXAS A&amp;M UNIV SYST,DEPT MARINE BIOL,GALVESTON,TX 77553</t>
  </si>
  <si>
    <t>Purdue University System; Indiana University Purdue University Fort Wayne; University of Alaska System; University of Alaska Fairbanks; Texas A&amp;M University System</t>
  </si>
  <si>
    <t>NATL RESEARCH COUNCIL CANADA</t>
  </si>
  <si>
    <t>OTTAWA</t>
  </si>
  <si>
    <t>RESEARCH JOURNALS, MONTREAL RD, OTTAWA ON K1A 0R6, CANADA</t>
  </si>
  <si>
    <t>0008-4301</t>
  </si>
  <si>
    <t>CAN J ZOOL</t>
  </si>
  <si>
    <t>Can. J. Zool.-Rev. Can. Zool.</t>
  </si>
  <si>
    <t>10.1139/z92-238</t>
  </si>
  <si>
    <t>Zoology</t>
  </si>
  <si>
    <t>JT712</t>
  </si>
  <si>
    <t>WOS:A1992JT71200010</t>
  </si>
  <si>
    <t>SCUDIERO, R; DEPRISCO, PP; CAMARDELLA, L; DAVINO, R; DIPRISCO, G; PARISI, E</t>
  </si>
  <si>
    <t>APPARENT DEFICIENCY OF METALLOTHIONEIN IN THE LIVER OF THE ANTARCTIC ICEFISH CHIONODRACO-HAMATUS - IDENTIFICATION AND ISOLATION OF A ZINC-CONTAINING PROTEIN UNLIKE METALLOTHIONEIN</t>
  </si>
  <si>
    <t>COMPARATIVE BIOCHEMISTRY AND PHYSIOLOGY B-BIOCHEMISTRY &amp; MOLECULAR BIOLOGY</t>
  </si>
  <si>
    <t>CADMIUM-BINDING-PROTEINS; RAT TESTES; PURIFICATION; METABOLISM; CELLS; GENE</t>
  </si>
  <si>
    <t>1. A zinc-binding protein has been isolated and purified from the liver of the icefish Chionodraco hamatus. 2. The icefish Zn-protein has characteristics distinct from those of metallothionein. 3. The amino acid composition shows a low content of cysteine and a high content of glutamate and aspartate. 4. No metallothionein has been detected in the extracts from icefish liver.</t>
  </si>
  <si>
    <t>INST PROT BIOCHEM &amp; ENZYMOL,CNR,VIA MARCONI 10,I-80125 NAPLES,ITALY</t>
  </si>
  <si>
    <t>Consiglio Nazionale delle Ricerche (CNR); Istituto di Biochimica delle Proteine (IBP-CNR)</t>
  </si>
  <si>
    <t>Scudiero, Rosaria/AAI-2119-2020</t>
  </si>
  <si>
    <t>Scudiero, Rosaria/0000-0002-8186-9722</t>
  </si>
  <si>
    <t>PERGAMON-ELSEVIER SCIENCE LTD</t>
  </si>
  <si>
    <t>THE BOULEVARD, LANGFORD LANE, KIDLINGTON, OXFORD, ENGLAND OX5 1GB</t>
  </si>
  <si>
    <t>0305-0491</t>
  </si>
  <si>
    <t>COMP BIOCHEM PHYS B</t>
  </si>
  <si>
    <t>Comp. Biochem. Physiol. B-Biochem. Mol. Biol.</t>
  </si>
  <si>
    <t>10.1016/0305-0491(92)90432-Q</t>
  </si>
  <si>
    <t>Biochemistry &amp; Molecular Biology; Zoology</t>
  </si>
  <si>
    <t>JM321</t>
  </si>
  <si>
    <t>WOS:A1992JM32100029</t>
  </si>
  <si>
    <t>TLEIMAT, B; TLEIMAT, M; FRIEDMAN, MA; STYCZYNSKI, TE; SCHWARTZKOPF, S</t>
  </si>
  <si>
    <t>THE USE OF VAPOR COMPRESSION DISTILLATION FOR RECYCLING GRAY WATER AS AN EARLY APPLICATION IN THE ANTARCTIC PLANETARY ANALOG</t>
  </si>
  <si>
    <t>DESALINATION</t>
  </si>
  <si>
    <t>Gray water is a major fraction of the waste water from small isolated outposts such as Antarctic bases and planned Lunar and Martian bases. Recycling of this water is a key element in a reliable and efficient life support system. This paper describes the design and test of a gray water recycling system based on vapor compression distillation. The Exploration Program group at LMSC funded WRT to test and obtain data on the use of vapor compression distillation for the recovery of distilled water from gray waters. The gray water recycling tests were conducted using waste waters from household clothes and dish washing machines and from a defined gray water simulant, constituted by LMSC, as the feed to the VCD system which includes a 3 gal/hour wiped microfilm evaporator developed by WRT. Samples of the feed, reject, and distilled water, as well as engineering data were taken to evaluate performance. The tests were conducted in the temperature range of 90 to 120 F. The results show that the system produced excellent quality distilled water with recoveries approaching 99% and with overall heat transfer coefficients ranging from 2000 to 5000 Btu/hrft2F. Further evaluation of the system is continuing, especially in the area of compatible water quality monitoring equipment and the use of low temperature (120 F) waste heat to drive a multieffect distillation system. More tests are in the planning stage.</t>
  </si>
  <si>
    <t>LOCKHEED MISSILES &amp; SPACE CO INC, SUNNYVALE, CA 94086 USA</t>
  </si>
  <si>
    <t>Lockheed Martin</t>
  </si>
  <si>
    <t>TLEIMAT, B (corresponding author), WATER REUSE TECHNOL, 75 INA COURT, ALAMO, CA USA.</t>
  </si>
  <si>
    <t>ELSEVIER SCIENCE BV</t>
  </si>
  <si>
    <t>AMSTERDAM</t>
  </si>
  <si>
    <t>PO BOX 211, 1000 AE AMSTERDAM, NETHERLANDS</t>
  </si>
  <si>
    <t>0011-9164</t>
  </si>
  <si>
    <t>1873-4464</t>
  </si>
  <si>
    <t>Desalination</t>
  </si>
  <si>
    <t>1-3</t>
  </si>
  <si>
    <t>10.1016/0011-9164(92)80136-W</t>
  </si>
  <si>
    <t>Engineering, Chemical; Water Resources</t>
  </si>
  <si>
    <t>Engineering; Water Resources</t>
  </si>
  <si>
    <t>KA592</t>
  </si>
  <si>
    <t>WOS:A1992KA59200006</t>
  </si>
  <si>
    <t>SPEER, K; ZENK, W; SIEDLER, G; PATZOLD, J; HEIDLAND, C</t>
  </si>
  <si>
    <t>1ST RESOLUTION OF FLOW THROUGH THE HUNTER CHANNEL IN THE SOUTH-ATLANTIC</t>
  </si>
  <si>
    <t>EARTH AND PLANETARY SCIENCE LETTERS</t>
  </si>
  <si>
    <t>CIRCULATION; OCEAN</t>
  </si>
  <si>
    <t>Dense Antarctic Bottom Water formed around the continent of Antarctica spreads northward in the Atlantic underneath North Atlantic Deep Water, gradually mixing and upwelling into it. This Antarctic Water forms a significant element of the meridional circulation in both directions: northward as bottom water and southward as deep water. It is important to determine the strength of each component to assess its role in ocean circulation. Such measurements are useful when made in constricted pathways because any flow is more clearly defined. A new set of fine-resolution hydrograhic measurements in the Hunter Channel of the South Atlantic Ocean has been obtained, which allow the geostrophic bottom flow there to be estimated for the first time. The northward flow through the Hunter Channel of water cooler than 2-degrees-C is thus estimated to be 0.7 X 10(6) m3 s-1.</t>
  </si>
  <si>
    <t>INST MEERESKUNDE,W-2300 KIEL 1,GERMANY; UNIV BREMEN,FACHBEREICH 5,W-2800 BREMEN 33,GERMANY; ALFRED WEGENER INST,W-2850 BREMERHAVEN 12,GERMANY</t>
  </si>
  <si>
    <t>University of Bremen; Helmholtz Association; Alfred Wegener Institute, Helmholtz Centre for Polar &amp; Marine Research</t>
  </si>
  <si>
    <t>Patzold, Jurgen/D-5111-2017</t>
  </si>
  <si>
    <t>Patzold, Jurgen/0000-0001-8074-4103</t>
  </si>
  <si>
    <t>0012-821X</t>
  </si>
  <si>
    <t>EARTH PLANET SC LETT</t>
  </si>
  <si>
    <t>Earth Planet. Sci. Lett.</t>
  </si>
  <si>
    <t>1-2</t>
  </si>
  <si>
    <t>10.1016/0012-821X(92)90226-L</t>
  </si>
  <si>
    <t>Geochemistry &amp; Geophysics</t>
  </si>
  <si>
    <t>JT747</t>
  </si>
  <si>
    <t>WOS:A1992JT74700020</t>
  </si>
  <si>
    <t>JARMAN, WM; SIMON, M; NORSTROM, RJ; BURNS, SA; BACON, CA; SIMONELT, BRT; RISEBROUGH, RW</t>
  </si>
  <si>
    <t>GLOBAL DISTRIBUTION OF TRIS(4-CHLOROPHENYL)METHANOL IN HIGH TROPHIC LEVEL BIRDS AND MAMMALS</t>
  </si>
  <si>
    <t>ENVIRONMENTAL SCIENCE &amp; TECHNOLOGY</t>
  </si>
  <si>
    <t>MARINE FOOD-CHAINS; ORGANOCHLORINE CONTAMINANTS; POLYCHLORINATED-BIPHENYLS; SEALS; IDENTIFICATION; RESIDUES; BLUBBER; TISSUE; EGGS; PCB</t>
  </si>
  <si>
    <t>This study presents levels of tris(4-chlorophenyl)methanol (TCP methanol) in marine mammals and bird eggs from the Arctic, Antarctic, Australia, and the East and West Coasts of North America. TCP methanol was detected in all the samples analyzed, except three milk samples (i.e., one Antarctic fur seal and two Australian sea lions). The highest levels of TCP methanol were recorded in polar bear (Ursus maritimus) livers at a geometric mean level of 5200-mu-g/kg (fat weight basis). TCP methanol was detected in samples from St. Lawrence marine mammals dating back to 1952. TCP methanol was significantly correlated with most other high molecular weight organochlorines. A previously unreported compound, tris(chlorophenyl)methane (TCP methane), was also identified in peregrine falcon eggs. Samples were analyzed by either electron capture GC or GC/MS. Identification of the TCP methanol was accomplished by its mass spectrometric characteristics and by comparison to a synthesized standard. TCP methane was identified by its mass spectral characteristics. The extensive distribution of TCP methanol suggests substantial input into the environment. The possible sources of the TCP methanol and TCP methane include optically active polymers, agrochemicals, and compounds used in the production of synthetic dyes.</t>
  </si>
  <si>
    <t>ENVIRONM CANADA,CANADIAN WILDLIFE SERV,OTTAWA K1A 0H3,ONTARIO,CANADA; OREGON STATE UNIV,COLL OCEANOG,ENVIRONM GEOCHEM GRP,CORVALLIS,OR 97331</t>
  </si>
  <si>
    <t>Environment &amp; Climate Change Canada; Canadian Wildlife Service; Oregon State University</t>
  </si>
  <si>
    <t>JARMAN, WM (corresponding author), UNIV CALIF SANTA CRUZ,INST MARINE SCI,SANTA CRUZ,CA 95064, USA.</t>
  </si>
  <si>
    <t>AMER CHEMICAL SOC</t>
  </si>
  <si>
    <t>WASHINGTON</t>
  </si>
  <si>
    <t>1155 16TH ST, NW, WASHINGTON, DC 20036</t>
  </si>
  <si>
    <t>0013-936X</t>
  </si>
  <si>
    <t>ENVIRON SCI TECHNOL</t>
  </si>
  <si>
    <t>Environ. Sci. Technol.</t>
  </si>
  <si>
    <t>10.1021/es00033a009</t>
  </si>
  <si>
    <t>Engineering, Environmental; Environmental Sciences</t>
  </si>
  <si>
    <t>Engineering; Environmental Sciences &amp; Ecology</t>
  </si>
  <si>
    <t>JL086</t>
  </si>
  <si>
    <t>WOS:A1992JL08600014</t>
  </si>
  <si>
    <t>BRUNELLI, BE; CHERNYSHEV, MY; CHERNYAKOV, SM</t>
  </si>
  <si>
    <t>LATITUDE PROFILES OF TOTAL ELECTRON-CONTENT IN THE AURORAL IONOSPHERE</t>
  </si>
  <si>
    <t>GEOMAGNETIZM I AERONOMIYA</t>
  </si>
  <si>
    <t>Russian</t>
  </si>
  <si>
    <t>RUSSIAN ACAD SCI,KOLA SCI CTR,POLAR GEOPHYS INST,APATITY,RUSSIA</t>
  </si>
  <si>
    <t>Russian Academy of Sciences; Polar Geophysical Institute; Kola Science Centre of the Russian Academy of Sciences</t>
  </si>
  <si>
    <t>BRUNELLI, BE (corresponding author), RUSSIAN HYDROMETEOROL COMM,ARCTIC &amp; ANTARCTIC RES INST,ST PETERSBURG,RUSSIA.</t>
  </si>
  <si>
    <t>MEZHDUNARODNAYA KNIGA</t>
  </si>
  <si>
    <t>MOSCOW</t>
  </si>
  <si>
    <t>39 DIMITROVA UL., 113095 MOSCOW, RUSSIA</t>
  </si>
  <si>
    <t>0016-7940</t>
  </si>
  <si>
    <t>GEOMAGN AERON+</t>
  </si>
  <si>
    <t>Geomagn. Aeron.</t>
  </si>
  <si>
    <t>SEP-OCT</t>
  </si>
  <si>
    <t>LP099</t>
  </si>
  <si>
    <t>WOS:A1992LP09900012</t>
  </si>
  <si>
    <t>EGOROVA, LV; LUKASHKIN, VM</t>
  </si>
  <si>
    <t>BIENNIAL QUASI-PERIODICITY IN CHARACTERISTICS OF THE HIGH-LATITUDE SPORADIC-E</t>
  </si>
  <si>
    <t>Note</t>
  </si>
  <si>
    <t>EGOROVA, LV (corresponding author), RUSSIAN HYDROMETEOROL COMM,ARCTIC &amp; ANTARCTIC RES INST,ST PETERSBURG,RUSSIA.</t>
  </si>
  <si>
    <t>WOS:A1992LP09900034</t>
  </si>
  <si>
    <t>Broecker, WS; Maier-Reimer, E</t>
  </si>
  <si>
    <t>Broecker, Wallace; Maier-Reimer, Ernst</t>
  </si>
  <si>
    <t>THE INFLUENCE OF AIR AND SEA EXCHANGE ON THE CARBON ISOTOPE DISTRIBUTION IN THE SEA</t>
  </si>
  <si>
    <t>GLOBAL BIOGEOCHEMICAL CYCLES</t>
  </si>
  <si>
    <t>CIRCULATION; C-13</t>
  </si>
  <si>
    <t>We explore here the influence of the temperature dependence of isotope fractionation between atmospheric CO2 and ocean Sigma CO2 on the distribution of carbon isotopes in the ocean. This is accomplished by an analysis of departures from the expected Redfield tie between PO4 and delta C-13. We find that for the surface ocean, the temperature influence largely compensates for the biologic influence. In the deep ocean, the temperature influence imprinted at the sites of deepwater formation reduces somewhat the biologically induced difference between the carbon isotope ratios for deep waters produced in the northern Atlantic and in the Antarctic. These same features are reproduced in the Hamburg ocean model. In order to assess the impact of changes in the ratio of ocean mixing rate to wind speed, we have made a model run in which CO2 exchange rates between air and sea were everywhere doubled. As expected, the influence of the thermodynamic effect on the oceanic carbon isotope distribution is magnified.</t>
  </si>
  <si>
    <t>[Broecker, Wallace] Columbia Univ, Lamont Doherty Geol Observ, Palisades, NY 10964 USA; [Maier-Reimer, Ernst] Max Planck Inst Meterol, Hamburg, Germany</t>
  </si>
  <si>
    <t>Columbia University; Max Planck Society</t>
  </si>
  <si>
    <t>Broecker, WS (corresponding author), Lamont Doherty Geol Observ, Palisades, NY 10964 USA.</t>
  </si>
  <si>
    <t>U.S. Department of Energy CO2 Program [LLNL B130547]</t>
  </si>
  <si>
    <t>U.S. Department of Energy CO2 Program</t>
  </si>
  <si>
    <t>Discussions with Chris Charles, Rick Fairbanks, Uli Siegenthaler, Tam Takahashi, and Tsung-Hung Peng proved helpful in formulating the ideas presented here. Work at Lamont-Doherty Geological Observatory is supported by a grant from the U.S. Department of Energy CO2 Program (LLNL B130547). LDGO contribution 4970.</t>
  </si>
  <si>
    <t>AMER GEOPHYSICAL UNION</t>
  </si>
  <si>
    <t>2000 FLORIDA AVE NW, WASHINGTON, DC 20009 USA</t>
  </si>
  <si>
    <t>0886-6236</t>
  </si>
  <si>
    <t>1944-9224</t>
  </si>
  <si>
    <t>GLOBAL BIOGEOCHEM CY</t>
  </si>
  <si>
    <t>Glob. Biogeochem. Cycle</t>
  </si>
  <si>
    <t>10.1029/92GB01672</t>
  </si>
  <si>
    <t>Environmental Sciences; Geosciences, Multidisciplinary; Meteorology &amp; Atmospheric Sciences</t>
  </si>
  <si>
    <t>Environmental Sciences &amp; Ecology; Geology; Meteorology &amp; Atmospheric Sciences</t>
  </si>
  <si>
    <t>V70DX</t>
  </si>
  <si>
    <t>Green Published</t>
  </si>
  <si>
    <t>WOS:000211488400008</t>
  </si>
  <si>
    <t>MCKENDRY, IG; LEWTHWAITE, EWD</t>
  </si>
  <si>
    <t>SUMMERTIME ALONG-VALLEY WIND VARIATIONS IN THE WRIGHT VALLEY ANTARCTICA</t>
  </si>
  <si>
    <t>INTERNATIONAL JOURNAL OF CLIMATOLOGY</t>
  </si>
  <si>
    <t>ANTARCTIC WIND REGIME; VALLEY WINDS; DOWNSLOPE WINDS; THERMOTOPOGRAPHIC</t>
  </si>
  <si>
    <t>REGIME</t>
  </si>
  <si>
    <t>Observations from several sites are utilized to investigate spatial and temporal variations in the local wind regime. The average condition consists of a tongue of easterly up-valley winds extending the length of the valley. About 23 per cent of the time this tongue is pushed down-valley beyond the western edge of Lake Vanda by westerly downslope winds. These winds seldom penetrate to the mouth of the valley and instead, a 'front' is formed between the up-valley and down-valley flows. Migration of the front appears to be related to synoptic controls rather than local thermal forcing. Support is provided for the view that the westerlies are episodic downslope winds associated with the deflection of strong upper level flow into the valley system. Superimposed on this broad pattern are diurnal variations in the strength of valley winds associated with changing stability.</t>
  </si>
  <si>
    <t>NEW ZEALAND METEOROL SERV,WELLINGTON,NEW ZEALAND</t>
  </si>
  <si>
    <t>MCKENDRY, IG (corresponding author), MCGILL UNIV,DEPT GEOG,805 SHERBROOKE ST W,MONTREAL H3A 2K6,QUEBEC,CANADA.</t>
  </si>
  <si>
    <t>JOHN WILEY &amp; SONS LTD</t>
  </si>
  <si>
    <t>W SUSSEX</t>
  </si>
  <si>
    <t>BAFFINS LANE CHICHESTER, W SUSSEX, ENGLAND PO19 1UD</t>
  </si>
  <si>
    <t>0899-8418</t>
  </si>
  <si>
    <t>INT J CLIMATOL</t>
  </si>
  <si>
    <t>Int. J. Climatol.</t>
  </si>
  <si>
    <t>10.1002/joc.3370120605</t>
  </si>
  <si>
    <t>Meteorology &amp; Atmospheric Sciences</t>
  </si>
  <si>
    <t>JP842</t>
  </si>
  <si>
    <t>WOS:A1992JP84200004</t>
  </si>
  <si>
    <t>GRUZDEV, AN; SITNOV, SA</t>
  </si>
  <si>
    <t>THE ANNUAL VARIATION OF TROPOSPHERIC OZONE AND ESTIMATES OF STRATOSPHERIC-TROPOSPHERIC EXCHANGE IN THE ARCTIC AND ANTARCTIC BY THE OZONE SOUNDING DATA</t>
  </si>
  <si>
    <t>IZVESTIYA AKADEMII NAUK FIZIKA ATMOSFERY I OKEANA</t>
  </si>
  <si>
    <t>HOLE</t>
  </si>
  <si>
    <t>The annual variation of tropospheric ozone in the Arctic and Antarctic is analyzed on the basis of the ozone sounding data from the Resolute and Amundsen-Scott stations for periods of 15 and 7 years respectively. Tropospheric ozone content is always less in the Southern than in the Northern polar region. The phase of ozone annual variation above Resolute increases gradually from the stratosphere to the mid-troposphere. In contrast, the phase of the Antarctic ozone annual harmonic has a discontinuity in the tropopause layer. Tropospheric ozone annual variations are influenced by the stratospheric-tropospheric exchange processes. The ozone flux across tropopause in winter is estimated to be 5,5 . 10(10) mol/cm2 sec and 4,5 . 10(10) mol/cm2 sec above the Arctic and Antarctic stations correspondingly. The stratospheric-tropospheric exchange also makes the effects of the Antarctic ozone hole to extend to the upper troposphere.</t>
  </si>
  <si>
    <t>GRUZDEV, AN (corresponding author), RUSSIAN ACAD SCI,INST ATMOSPHER PHYS,MOSCOW,USSR.</t>
  </si>
  <si>
    <t>Sitnov, Sergei A/D-1581-2014</t>
  </si>
  <si>
    <t>0002-3515</t>
  </si>
  <si>
    <t>IZV AN FIZ ATMOS OK+</t>
  </si>
  <si>
    <t>Izv. Akad. Nauk. Fiz. Atmos. Okean. Biol.</t>
  </si>
  <si>
    <t>Meteorology &amp; Atmospheric Sciences; Oceanography</t>
  </si>
  <si>
    <t>JW921</t>
  </si>
  <si>
    <t>WOS:A1992JW92100006</t>
  </si>
  <si>
    <t>BUTLER, PJ; WOAKES, AJ; BOYD, IL; KANATOUS, S</t>
  </si>
  <si>
    <t>RELATIONSHIP BETWEEN HEART-RATE AND OXYGEN-CONSUMPTION DURING STEADY-STATE SWIMMING IN CALIFORNIA SEA LIONS</t>
  </si>
  <si>
    <t>JOURNAL OF EXPERIMENTAL BIOLOGY</t>
  </si>
  <si>
    <t>HEART RATE; OXYGEN UPTAKE; SWIMMING; SEA LIONS; ZALOPHUS-CALIFORNIANUS</t>
  </si>
  <si>
    <t>CARDIAC-OUTPUT; HARBOR SEALS; ENERGETICS; EXERCISE</t>
  </si>
  <si>
    <t>Heart rate (fH) and rate of oxygen uptake (V(O2)) were measured in six subadult California sea lions Zalophus californianus while they were at rest and while they were swimming for 15 min at controlled speeds of up to 1.4 m s-1 and pulling loads of up to 3 kg. There was a good linear relationship between fH and V(O2) in all six sea lions. The slopes of the individual regression lines varied between 2.66 and 4.36 beats ml-1 O2 kg-1, the intercepts varied between 48.2 and 63.0 beats min-1 and r2 varied between 0.82 and 0.93. The mean relationship for all six sea lions is fH = (57.4+/-2.0)+(3.58+/-0.23) V(O2), r2 = 0.89+/-0.01. The mean of the lowest V(O2) values was 5.1+/-0.4 ml min-1 kg-1 and the mean of the highest V(O2) values was 26.9+/-1.9 ml min-1 kg-1. The means of the lowest and highest values of fH were less extreme, being 72+/-3 beats min-1 and 155+/-5 beats min-1, respectively. It is concluded that, by using data storage devices and grouped data, fH could be used in otariids as an indicator of aerobic metabolism under field conditions, in particular for breeding females during the period of lactation.</t>
  </si>
  <si>
    <t>TEXAS A&amp;M UNIV SYST,DEPT MARINE BIOL,GALVESTON,TX 77553; BRITISH ANTARCTIC SURVEY,CAMBRIDGE CB3 0ET,ENGLAND</t>
  </si>
  <si>
    <t>Texas A&amp;M University System; UK Research &amp; Innovation (UKRI); Natural Environment Research Council (NERC); NERC British Antarctic Survey</t>
  </si>
  <si>
    <t>BUTLER, PJ (corresponding author), UNIV BIRMINGHAM,SCH BIOL SCI,BIRMINGHAM B15 2TT,W MIDLANDS,ENGLAND.</t>
  </si>
  <si>
    <t>Woakes, Anthony/JYD-0387-2024</t>
  </si>
  <si>
    <t>COMPANY OF BIOLOGISTS LTD</t>
  </si>
  <si>
    <t>CAMBRIDGE</t>
  </si>
  <si>
    <t>BIDDER BUILDING CAMBRIDGE COMMERCIAL PARK COWLEY RD, CAMBRIDGE, CAMBS, ENGLAND CB4 4DL</t>
  </si>
  <si>
    <t>0022-0949</t>
  </si>
  <si>
    <t>J EXP BIOL</t>
  </si>
  <si>
    <t>J. Exp. Biol.</t>
  </si>
  <si>
    <t>Biology</t>
  </si>
  <si>
    <t>Life Sciences &amp; Biomedicine - Other Topics</t>
  </si>
  <si>
    <t>JQ878</t>
  </si>
  <si>
    <t>WOS:A1992JQ87800003</t>
  </si>
  <si>
    <t>HUNT, GL; HEINEMANN, D; EVERSON, I</t>
  </si>
  <si>
    <t>DISTRIBUTIONS AND PREDATOR-PREY INTERACTIONS OF MACARONI PENGUINS, ANTARCTIC FUR SEALS, AND ANTARCTIC KRILL NEAR BIRD-ISLAND, SOUTH GEORGIA</t>
  </si>
  <si>
    <t>MARINE ECOLOGY PROGRESS SERIES</t>
  </si>
  <si>
    <t>EUPHAUSIA-SUPERBA; AVIAN PREDATORS; BERING SEA; SEABIRDS; DENSITIES; AGGREGATION; POPULATION; ABUNDANCE; PATTERNS; COLONIES</t>
  </si>
  <si>
    <t>We studied the distributions, abundances and interactions of macaroni penguins Eudyptes chrysolophus, Antarctic fur seals Arctocephalus gazella, and their zooplankton prey, in particular Antarctic krill Euphausia superba, near Bird Island, South Georgia, South Atlantic Ocean, in February 1986. Simultaneous surveys of marine birds, Antarctic fur seals and Antarctic krill were conducted along a series of transects radiating from the breeding colonies of the vertebrate predators. We examined the relationships between the distributions of predators and their prey with respect to the abundance of krill in the water column and marine habitats near the colonies. Antarctic fur seals and macaroni penguins showed positive correlations with Antarctic krill density across a wide range of spatial scales. Because krill was abundant close to the colony and predator densities decreased with distance due to geometry, distance from colony was a confounding variable. When the influences of distance and direction on predator abundance were factored out, we were able to demonstrate an additional influence of Antarctic krill abundance at measurement scales between 10 and 100 km for Antarctic fur seals and for macaroni penguins at the scale of 70 to 100 km. Water depth was an important correlate of Antarctic krill and Antarctic fur seal abundances but not of the abundance of macaroni penguins. We found no evidence that the fur seals or macaroni penguins were concentrating their foraging for krill in the vicinity of the shelf-break.</t>
  </si>
  <si>
    <t>BRITISH ANTARCTIC SURVEY, NAT ENVIRONM RES COUNCIL, CAMBRIDGE CB3 0ET, ENGLAND</t>
  </si>
  <si>
    <t>UNIV CALIF IRVINE, DEPT ECOL &amp; EVOLUT BIOL, IRVINE, CA 92717 USA.</t>
  </si>
  <si>
    <t>Hunt, George/V-9423-2019</t>
  </si>
  <si>
    <t>Heinemann, Dennis/0000-0002-1434-2445; Hunt, George/0000-0001-8709-2697</t>
  </si>
  <si>
    <t>INTER-RESEARCH</t>
  </si>
  <si>
    <t>OLDENDORF LUHE</t>
  </si>
  <si>
    <t>NORDBUNTE 23, D-21385 OLDENDORF LUHE, GERMANY</t>
  </si>
  <si>
    <t>0171-8630</t>
  </si>
  <si>
    <t>1616-1599</t>
  </si>
  <si>
    <t>MAR ECOL PROG SER</t>
  </si>
  <si>
    <t>Mar. Ecol.-Prog. Ser.</t>
  </si>
  <si>
    <t>10.3354/meps086015</t>
  </si>
  <si>
    <t>Ecology; Marine &amp; Freshwater Biology; Oceanography</t>
  </si>
  <si>
    <t>Environmental Sciences &amp; Ecology; Marine &amp; Freshwater Biology; Oceanography</t>
  </si>
  <si>
    <t>JR278</t>
  </si>
  <si>
    <t>Green Submitted, Bronze</t>
  </si>
  <si>
    <t>WOS:A1992JR27800002</t>
  </si>
  <si>
    <t>MACKENSEN, A; EHRMANN, WU</t>
  </si>
  <si>
    <t>MIDDLE EOCENE THROUGH EARLY OLIGOCENE CLIMATE HISTORY AND PALEOCEANOGRAPHY IN THE SOUTHERN-OCEAN - STABLE OXYGEN AND CARBON ISOTOPES FROM ODP SITES ON MAUD RISE AND KERGUELEN PLATEAU</t>
  </si>
  <si>
    <t>MARINE GEOLOGY</t>
  </si>
  <si>
    <t>SEA BENTHIC FORAMINIFERA; SALINE BOTTOM WATER; ATLANTIC-OCEAN; FLOW PATTERNS; WEDDELL SEA; ICE-VOLUME; RECORD; TEMPERATURE; PACIFIC; EVOLUTION</t>
  </si>
  <si>
    <t>Paleogene stable oxygen and carbon isotopes were measured in foraminifera from ODP Sites 689 and 690 at Maud Rise in the Atlantic Ocean sector of the Southern Ocean, and from Sites 738, 744, 748 and 749 at the southern Kerguelen Plateau in the Indian Ocean sector. These data were compared with sedimentological data from the same sample set. Both benthic and planktic deltaO-18 values document a cooling trend beginning around 49.5 Ma at all sites. During the late middle Eocene planktic deltaO-18 values indicate a steepening latitudinal temperature gradient from 14-degrees-C at the northern sites towards 10-degrees-C at the southernmost sites. Terrigeneous sand grains of probably ice rafted origin and clay mineral assemblages point to the existence of a limited East Antarctic ice cap with some glaciers reaching sea level as early as middle Eocene time around 45.5 Ma. Between 45 and 40 Ma, average paleotemperatures were between 5-degrees and 7-degrees-C in deep and intermediate water masses, while near-surface water masses ranged between 6-degrees and 10-degrees-C. During the late Eocene, between 40 and 36 Ma, average temperatures further decreased to 4-degrees-5-degrees-C in the deep and intermediate water masses and to 5-degrees-8-degrees-C near the sea surface. Abruptly increasing deltaO-18 values at approximately 35.9 Ma exactly correlate with a sharp pulse in the deposition of ice-rafted material on the Kerguelen Plateau, a dramatic change in clay mineral composition, and an altered Southern Ocean circulation indicated by a differentiation of benthic deltaO-18 values between sites, increasing opal concentrations and decreasing carbonate contents. For planktic and benthic foraminifera this delta-O-18 increase ranges between 1.0 and 1.3 parts per thousand and between 0.9 and 1.4 parts per thousand, respectively. We favour a hypothesis that explains most of the deltaO-18 shift at 35.9 Ma with a buildup of a continental East Antarctic ice sheet. Consequently, relatively warm Oligocene Antarctic surface water temperatures probably are explained by a temperate, wet-based nature of the ice sheet. This would also aid in the fast build-up of an ice sheet by enhancing the moisture transport on to the continent.</t>
  </si>
  <si>
    <t>SCOTT POLAR RES INST,CAMBRIDGE CB2 1ER,ENGLAND</t>
  </si>
  <si>
    <t>University of Cambridge</t>
  </si>
  <si>
    <t>MACKENSEN, A (corresponding author), ALFRED WEGENER INST POLAR &amp; MARINE RES,COLUMBUSSTR,POB 120161,W-2850 BREMERHAVEN,GERMANY.</t>
  </si>
  <si>
    <t>Mackensen, Andreas/J-8600-2013</t>
  </si>
  <si>
    <t>Mackensen, Andreas/0000-0002-5024-4455</t>
  </si>
  <si>
    <t>0025-3227</t>
  </si>
  <si>
    <t>MAR GEOL</t>
  </si>
  <si>
    <t>Mar. Geol.</t>
  </si>
  <si>
    <t>10.1016/0025-3227(92)90210-9</t>
  </si>
  <si>
    <t>Geosciences, Multidisciplinary; Oceanography</t>
  </si>
  <si>
    <t>Geology; Oceanography</t>
  </si>
  <si>
    <t>JQ579</t>
  </si>
  <si>
    <t>WOS:A1992JQ57900001</t>
  </si>
  <si>
    <t>GOODRICH, CA</t>
  </si>
  <si>
    <t>UREILITES - A CRITICAL-REVIEW</t>
  </si>
  <si>
    <t>METEORITICS</t>
  </si>
  <si>
    <t>Review</t>
  </si>
  <si>
    <t>SHOCK-PRODUCED DIAMONDS; VAPOR-GROWTH DIAMONDS; NOBLE-GASES; PARENT BODY; KENNA UREILITE; SOLAR-SYSTEM; ISOTOPIC COMPOSITION; ANTARCTIC UREILITES; POLYMICT UREILITE; CHEMICAL EVIDENCE</t>
  </si>
  <si>
    <t>Ureilites are coarse-grained ultramafic rocks whose petrography, mineral chemistry, lithophile element bulk chemistry, and Sm-Nd isotopic systematics suggest that they are highly fractionated igneous rocks and thus are products of common planetary differentiation processes. However, they also have primitive characteristics that are difficult to reconcile with extensive igneous processing. These include high abundances of siderophile elements, planetary-type noble gases, and the oxygen isotopic signature of unequilibrated solar system materials. The incongruity between igneous and primitive features constitutes the most important problem in understanding ureilite petrogenesis. In this review the petrographic, chemical, and isotopic characteristics of ureilites are summarized, and the petrogenetic implications of these characteristics are discussed. The most important constraints on ureilite petrogenesis are: 1) Ureilites have lost a basaltic complement; 2) Ureilites had a two-stage cooling history; 3) Ureilites are probably residues but partly crystallized from melts; 4) Ureilites are derived from a minimum of six reservoirs which were distinct in oxygen isotopic composition and did not equilibrate with one another; 5) A correlation between oxygen isotopic composition and mg ratio was established in ureilite parent material in the solar nebula; 6) If carbon-metal-silicate-CO/CO2 equilibrium was maintained then the mg ratios of ureilites were pressure/depth-dependent; however, if the pressure was sufficiently high (&gt; 100-200 bars) that a CO/CO2 gas phase was not present then carbon and metal could have been at equilibrium with all ureilite mg ratios at the same pressure; 7) Ureilites either lost a low-melting temperature metal fraction or gained a refractory-rich metal component; 8) Primordial noble gases were retained in carbon in ureilites; 9) The ultramafic ureilite assemblage formed at approximately 4.55 Ga, but Sm-Nd and Rb-Sr isotopic systematics have been subsequently disturbed. Recently proposed models for ureilite petrogenesis are evaluated in terms of how well they satisfy these constraints; no models unequivocally satisfy all of them. Reconciling constraints 5 and 6 requires a large ureilite parent body.</t>
  </si>
  <si>
    <t>GOODRICH, CA (corresponding author), UNIV ARIZONA,LUNAR &amp; PLANETARY LAB,TUCSON,AZ 85721, USA.</t>
  </si>
  <si>
    <t>METEORITICAL SOC</t>
  </si>
  <si>
    <t>FAYETTEVILLE</t>
  </si>
  <si>
    <t>DEPT CHEMISTRY/BIOCHEMISTRY, UNIV ARKANSAS, FAYETTEVILLE, AR 72701</t>
  </si>
  <si>
    <t>0026-1114</t>
  </si>
  <si>
    <t>Meteoritics</t>
  </si>
  <si>
    <t>10.1111/j.1945-5100.1992.tb00215.x</t>
  </si>
  <si>
    <t>JU056</t>
  </si>
  <si>
    <t>WOS:A1992JU05600004</t>
  </si>
  <si>
    <t>BERKLEY, JL; BOYNTON, NJ</t>
  </si>
  <si>
    <t>MINOR MAJOR ELEMENT VARIATION WITHIN AND AMONG DIOGENITE AND HOWARDITE ORTHOPYROXENITE GROUPS</t>
  </si>
  <si>
    <t>PARENT BODY; MESOSIDERITES; CLASTS</t>
  </si>
  <si>
    <t>Diogenites are orthopyroxenites that may contain chromite and olivine as accessory minerals. Howardite breccias contain orthopyroxenite clasts with similar properties compared to monomict diogenites. We used statistical methods and variation plots of major and minor elements in orthopyroxene and chromite to show whether or not howardite orthopyroxenites are related to monomict diogenites, and to assess their petrogenesis. Our results fail to establish any evidence that monomict diogenites are significantly different from howardite orthopyroxenites in terms of major and minor elements. We also found no differences between Antarctic diogenites and non-Antarctic diogenites. Although element variation plots show compelling evidence that most diogenites originated by igneous fractionation, linear trends among the various diogenites and howardite orthopyroxenite clasts are either non-existent or ill-defined. This militates against an origin from a single magma body, but suggests an origin from multiple magma bodies in the parent planetoid.</t>
  </si>
  <si>
    <t>BERKLEY, JL (corresponding author), SUNY COLL FREDONIA,DEPT GEOSCI,FREDONIA,NY 14063, USA.</t>
  </si>
  <si>
    <t>10.1111/j.1945-5100.1992.tb00220.x</t>
  </si>
  <si>
    <t>WOS:A1992JU05600009</t>
  </si>
  <si>
    <t>IKEDA, Y; KIMURA, M</t>
  </si>
  <si>
    <t>MASS-DISTRIBUTION OF ANTARCTIC ORDINARY CHONDRITES AND THE ESTIMATION OF THE FALL-TO-SPECIMEN RATIOS</t>
  </si>
  <si>
    <t>METEORITES</t>
  </si>
  <si>
    <t>The cumulative mass distributions (mass range &gt; 100 g) of each type of Japanese and U.S. Antarctic ordinary chondrites are compared with those of non-Antarctic falls and those obtained from the present-day flux of meteorites. The steeper slope of the mass distribution of Antarctic chondrites is indicative of the presence of several chondrite showers. The fall-to-specimen ratio of Antarctic ordinary chondrites larger than 100 g is about 1:2, indicating that half of them are shower components. The fall-to-specimen ratios of each group range from 1:1 to 1:6; those of the Japanese and U.S. Antarctic meteorite collections are 1:1 to 1:2 and 1:4 for H chondrites, 1:1 to 1:2 and 1:2 for L chondrites, and 1:2 and 1:6 for LL chondrites, indicating that the Japanese collection includes less abundant shower components than the U.S. collection. The fall-to-specimen ratios of each H4-6 and L4-6 type range from 1:1 to 1:4, and U.S. H6 and Japanese H4 have the low ratios of 1:4.</t>
  </si>
  <si>
    <t>IKEDA, Y (corresponding author), IBARAKI UNIV,DEPT EARTH SCI,BUNKYO 2-1-1,MITO,IBARAKI 310,JAPAN.</t>
  </si>
  <si>
    <t>10.1111/j.1945-5100.1992.tb00225.x</t>
  </si>
  <si>
    <t>WOS:A1992JU05600014</t>
  </si>
  <si>
    <t>MAURETTE, M; POURCHET, M; PERREAU, M</t>
  </si>
  <si>
    <t>THE 1991 EUROMET MICROMETEORITE COLLECTION AT CAP-PRUDHOMME, ANTARCTICA</t>
  </si>
  <si>
    <t>An inventory of 1991 EUROMET Antarctic micrometeorite (AMM) collection is presented- Fifty grams of sediments were collected by filtration of 260 tonnes of melted ice water. Four sieve fractions were obtained and material from these is available from the EUROMET group. The few hundred milligrams of the 50-100 mum fraction are the most productive ones, in which 10% of the grains are AMMs. Input for planning a 1994 expedition to collect AMMs is also invited.</t>
  </si>
  <si>
    <t>OFF NATL ETUD &amp; RECH AEROSP,ETUD MICROSTRUCT LAB,F-92322 CHATILLON,FRANCE; CNRS,GLACIOL LAB,F-38402 ST MARTIN DHERES,FRANCE</t>
  </si>
  <si>
    <t>Universite Paris Saclay; National Office for Aerospace Studies &amp; Research (ONERA); Centre National de la Recherche Scientifique (CNRS)</t>
  </si>
  <si>
    <t>MAURETTE, M (corresponding author), CTR SPECTROMETRIE NUCL &amp; SPECTROMETRIE MASSE,BATIMENT 108,F-91405 ORSAY,FRANCE.</t>
  </si>
  <si>
    <t>10.1111/j.1945-5100.1992.tb00233.x</t>
  </si>
  <si>
    <t>WOS:A1992JU05600022</t>
  </si>
  <si>
    <t>BATCHELOR, RA; ARMSTRONG, DC; MCDONALD, M</t>
  </si>
  <si>
    <t>COMPOSITION OF FLUIDS IN QUARTZ - DISCRIMINATION OF MAGMA PULSES IN A CALEDONIAN GRANITOID</t>
  </si>
  <si>
    <t>MINERALOGICAL MAGAZINE</t>
  </si>
  <si>
    <t>FLUID COMPOSITION; QUARTZ; MAGMA PULSES; CALEDONIAN GRANITOID</t>
  </si>
  <si>
    <t>INCLUSIONS; ENGLAND; GAS</t>
  </si>
  <si>
    <t>Fluids trapped inside fluid inclusions in quartz from the multiphase Starav monzogranite in Etive, Argyll, were extracted under vacuum and quantitative data for H2O and CO2 were obtained manometrically. Na and K were determined on an aqueous leach from the decrepitated grains. A bivariate diagram of H2O/CO2 versus Na/K discriminates between magma pulses and mirrors the whole-rock trace-element chemistry. This work shows that compositional variations of fluids in quartz from a weakly mineralised granitoid intrusion are sensitive indicators of its magmatic history and identify subtle changes in its mineralogical composition.</t>
  </si>
  <si>
    <t>BRITISH ANTARCTIC SURVEY,CAMBRIDGE CB3 0ET,ENGLAND</t>
  </si>
  <si>
    <t>BATCHELOR, RA (corresponding author), UNIV ST ANDREWS,DEPT GEOG &amp; GEOL,ST ANDREWS KY16 9ST,FIFE,SCOTLAND.</t>
  </si>
  <si>
    <t>MINERALOGICAL SOCIETY</t>
  </si>
  <si>
    <t>LONDON</t>
  </si>
  <si>
    <t>41 QUEENS GATE, LONDON, ENGLAND SW7 5HR</t>
  </si>
  <si>
    <t>0026-461X</t>
  </si>
  <si>
    <t>MINERAL MAG</t>
  </si>
  <si>
    <t>Mineral. Mag.</t>
  </si>
  <si>
    <t>10.1180/minmag.1992.056.384.05</t>
  </si>
  <si>
    <t>Mineralogy</t>
  </si>
  <si>
    <t>JP254</t>
  </si>
  <si>
    <t>WOS:A1992JP25400005</t>
  </si>
  <si>
    <t>DETRICH, HW; WILLIAMS, RC</t>
  </si>
  <si>
    <t>DYNAMIC INSTABILITY OF ANTARCTIC FISH MICROTUBULES</t>
  </si>
  <si>
    <t>MOLECULAR BIOLOGY OF THE CELL</t>
  </si>
  <si>
    <t>VANDERBILT UNIV,DEPT MOLEC BIOL,NASHVILLE,TN 37240; NORTHEASTERN UNIV,BOSTON,MA 02115</t>
  </si>
  <si>
    <t>Vanderbilt University; Northeastern University</t>
  </si>
  <si>
    <t>AMER SOC CELL BIOLOGY</t>
  </si>
  <si>
    <t>BETHESDA</t>
  </si>
  <si>
    <t>PUBL OFFICE, 9650 ROCKVILLE PIKE, BETHESDA, MD 20814</t>
  </si>
  <si>
    <t>1059-1524</t>
  </si>
  <si>
    <t>MOL BIOL CELL</t>
  </si>
  <si>
    <t>Mol. Biol. Cell</t>
  </si>
  <si>
    <t>S</t>
  </si>
  <si>
    <t>A167</t>
  </si>
  <si>
    <t>Cell Biology</t>
  </si>
  <si>
    <t>JR255</t>
  </si>
  <si>
    <t>WOS:A1992JR25500968</t>
  </si>
  <si>
    <t>BROMWICH, DH; CARRASCO, JF; STEARNS, CR</t>
  </si>
  <si>
    <t>SATELLITE-OBSERVATIONS OF KATABATIC-WIND PROPAGATION FOR GREAT DISTANCES ACROSS THE ROSS ICE SHELF</t>
  </si>
  <si>
    <t>MONTHLY WEATHER REVIEW</t>
  </si>
  <si>
    <t>Five winter months (April-August 1988) of thermal infrared satellite images were examined to investigate the occurrence of dark (warm) signatures across the Ross Ice Shelf in the Antarctic continent. These features are inferred to be generated by katabatic winds that descend from southern Marie Byrd Land and then blow horizontally across the ice shelf Significant mass is added to this airstream by katabatic winds blowing from the major glaciers that flow through the Transantarctic Mountains from East Antarctica. These negatively buoyant katabatic winds can reach the northwestern edge of the shelf, a horizontal propagation distance of up to 1000 km, 14% of the time. Where the airstream crosses from the ice shelf to the ice-covered Ross Sea, a prominent coastal polynya is formed. Because the downslope buoyancy force is near zero over the Ross Ice Shelf, the northwestward propagation of this katabatic air mass requires pressure gradient support. The study shows that the extended horizontal propagation of this atmospheric density current occurred in conjunction with the passage of synoptic cyclones over the southern Amundsen Sea. These cyclones can strengthen the pressure gradient in the interior of West Antarctica and make the pressure field favorable for northwestward movement of the katabatic winds from West Antarctica across the ice shelf in a geostrophic direction. The glacier winds from East Antarctica are further accelerated by the synoptic pressure gradient, usually undergo abrupt adjustment beyond the exit to the glacier valley, and merge into the mountain-parallel katabatic air mass.</t>
  </si>
  <si>
    <t>DIRECC METEOROL CHILE,SANTIAGO,CHILE; OHIO STATE UNIV,DEPT GEOG,ATMOSPHER SCI PROGRAM,COLUMBUS,OH 43210; UNIV WISCONSIN,DEPT METEOROL,MADISON,WI 53706</t>
  </si>
  <si>
    <t>University System of Ohio; Ohio State University; University of Wisconsin System; University of Wisconsin Madison</t>
  </si>
  <si>
    <t>BROMWICH, DH (corresponding author), OHIO STATE UNIV,BYRD POLAR RES CTR,MENDENHALL LAB 103,125 S OVAL MALL,COLUMBUS,OH 43210, USA.</t>
  </si>
  <si>
    <t>Bromwich, David H/C-9225-2016; Carrasco, Jorge/ACG-6766-2022; Carrasco, Jorge/AAC-4799-2021</t>
  </si>
  <si>
    <t>Carrasco, Jorge/0000-0003-2154-5483; Carrasco, Jorge/0000-0003-2154-5483</t>
  </si>
  <si>
    <t>AMER METEOROLOGICAL SOC</t>
  </si>
  <si>
    <t>BOSTON</t>
  </si>
  <si>
    <t>45 BEACON ST, BOSTON, MA 02108-3693</t>
  </si>
  <si>
    <t>0027-0644</t>
  </si>
  <si>
    <t>MON WEATHER REV</t>
  </si>
  <si>
    <t>Mon. Weather Rev.</t>
  </si>
  <si>
    <t>10.1175/1520-0493(1992)120&lt;1940:SOOKWP&gt;2.0.CO;2</t>
  </si>
  <si>
    <t>JL580</t>
  </si>
  <si>
    <t>hybrid</t>
  </si>
  <si>
    <t>WOS:A1992JL58000008</t>
  </si>
  <si>
    <t>SUZUKI, M; YOSHIDA, K; HAMANO, K; ASHIDA, K</t>
  </si>
  <si>
    <t>SUBSTRATE-SPECIFICITY OF ENDO-1, 3-BETA-GLUCANASE FROM ANTARCTIC KRILL EUPHAUSIA-SUPERBA</t>
  </si>
  <si>
    <t>NIPPON SUISAN GAKKAISHI</t>
  </si>
  <si>
    <t>PURIFICATION; ENDO-(1-&gt;3)-BETA-D-GLUCANASE</t>
  </si>
  <si>
    <t>Two kinds of 1,3-beta-glucanase were found in extracts from frozen Antarctic krill Euphausia superba. One of them was purified to be homogeneous in disc electrophoresis. The amount of reducing sugars produced from laminaran with this enzyme reaction considerably exceeded the amount of liberated glucose. The enzyme hydrolyzed the periodate-oxidized and reduced laminaran. The enzyme also hydrolyzed laminarioligosaccharides except laminaribiose. However, the enzyme could not hydrolyze (1 --&gt; 3)-beta-:(1 --&gt; 4)-beta-D-glucan such as barley glucan and lichenan. These findings indicate that this enzyme belongs to the classes of (1 --&gt; 3)-beta-D-glucan glucanohydrolase (EC 3.2.1.39). This enzyme hydrolyzed laminaritriose, but the enzymes classified to EC 3.2.1.39 were reported to have no ability to hydrolyze laminaritriose. Therefore, 1,3-beta-D-glucan glucanohydrolase isolated in this study has a new property in this respect.</t>
  </si>
  <si>
    <t>SUZUKI, M (corresponding author), MINIST AGR FORESTRY &amp; FISHERIES,NATL RES INST FISHERIES SCI,CHUO KU,TOKYO 104,JAPAN.</t>
  </si>
  <si>
    <t>JAPAN SOC SCI FISHERIES TOKYO UNIV FISHERIES</t>
  </si>
  <si>
    <t>TOKYO</t>
  </si>
  <si>
    <t>5-7 KONAN-4 MINATO-KU, TOKYO 108, JAPAN</t>
  </si>
  <si>
    <t>0021-5392</t>
  </si>
  <si>
    <t>NIPPON SUISAN GAKK</t>
  </si>
  <si>
    <t>Nippon Suisan Gakkaishi</t>
  </si>
  <si>
    <t>Fisheries</t>
  </si>
  <si>
    <t>JT005</t>
  </si>
  <si>
    <t>WOS:A1992JT00500017</t>
  </si>
  <si>
    <t>CORDARO, EG; STORINI, M</t>
  </si>
  <si>
    <t>COSMIC-RAY MEASUREMENTS IN ANTARCTICA DURING THE INTERNATIONAL SOLAR-TERRESTRIAL ENERGY PROGRAM</t>
  </si>
  <si>
    <t>NUOVO CIMENTO DELLA SOCIETA ITALIANA DI FISICA C-GEOPHYSICS AND SPACE PHYSICS</t>
  </si>
  <si>
    <t>ANTARCTICA; ENERGETIC SOLAR PARTICLES AND PHOTONS; COSMIC-RAY INTERACTIONS WITH THE EARTH</t>
  </si>
  <si>
    <t>Concomitant with the development of the international collaboration on STEP (Solar-Terrestrial Energy Program: 1990-1995) the Universities of Chile and of Magallanes have proposed to the Chilean Antarctic Institute (INACH) an experimental research to study the cosmic radiation on the Austral ground. The project, which has been approved to start in 1991, consists in the installation of a 6-NM-64 on the T.te Marsh Base (geographic latitude: approximately 62 South, longitude: approximately 59 West, King George Island). The scientific objectives related to the project are briefly described.</t>
  </si>
  <si>
    <t>CORDARO, EG (corresponding author), UNIV CHILE,FAC PHYS &amp; MATH SCI,DEPT PHYS,COSMIC RAY RES LAB,POB 487-3,SANTIAGO,CHILE.</t>
  </si>
  <si>
    <t>EDITRICE COMPOSITORI BOLOGNA</t>
  </si>
  <si>
    <t>BOLOGNA</t>
  </si>
  <si>
    <t>VIA STALINGRADO 97/2, I-40128 BOLOGNA, ITALY</t>
  </si>
  <si>
    <t>0390-5551</t>
  </si>
  <si>
    <t>NUOVO CIMENTO C</t>
  </si>
  <si>
    <t>Nuovo Cimento Soc. Ital. Fis. C-Geophys. Space Phys.</t>
  </si>
  <si>
    <t>10.1007/BF02507828</t>
  </si>
  <si>
    <t>KR231</t>
  </si>
  <si>
    <t>WOS:A1992KR23100006</t>
  </si>
  <si>
    <t>SOKOV, AV</t>
  </si>
  <si>
    <t>THE TRANSPORT OF ANTARCTIC BOTTOM WATER IN THE NORTH-EAST BASIN OF THE PACIFIC-OCEAN</t>
  </si>
  <si>
    <t>OKEANOLOGIYA</t>
  </si>
  <si>
    <t>ATLANTIC</t>
  </si>
  <si>
    <t>The estimation of Antarctic bottom water (AABW) transport in the North-East basin of the Pacific ocean on two hydrographic sections is made. The upper surface of benthic thermocline as a reference level of zero motion is used. The eastward transport of AABW near the Western boundary of the Nortn-East basin through the Clipperton passage (21 Sv). The tranports of the AABW through the Clarion and Horizon passages are 11 and 2 Sv correspondingly.</t>
  </si>
  <si>
    <t>SOKOV, AV (corresponding author), STATE OCEANOG INST,MOSCOW,USSR.</t>
  </si>
  <si>
    <t>0030-1574</t>
  </si>
  <si>
    <t>OKEANOLOGIYA+</t>
  </si>
  <si>
    <t>Okeanologiya</t>
  </si>
  <si>
    <t>Oceanography</t>
  </si>
  <si>
    <t>JY350</t>
  </si>
  <si>
    <t>WOS:A1992JY35000008</t>
  </si>
  <si>
    <t>NEMIROVSKAYA, IA; ROMANKEVICH, EA</t>
  </si>
  <si>
    <t>LIPIDS IN THE SEDIMENTS OF THE ATLANTIC SECTOR OF THE ANTARCTIC</t>
  </si>
  <si>
    <t>BRANSFIELD STRAIT; GEOCHEMISTRY; HYDROCARBONS; MATTER</t>
  </si>
  <si>
    <t>The lipids distribution including alcanic and polycyclic aromatic hydrocarbons (PAH) components in the marine sediments of the Scotia and Weddell Seas were measured. Low average level - 0.35% of organic carbon and lipids - 0.024% concentration was found to be caused by rapid decomposition in the upper layers. The alkanes composition indicates the lipids autochonous character. The stable concentration of the PAH (average 25.8 . 10(-7)% at sigma = 15.3 . 10(-7)) indicates the background level in sediments. The PAH concentration increase in the sediments near King George island (252.1 . 10(-7)%) and individual polyarenes distribution are determined by the heating systems of Polish scientific Antarctic station.</t>
  </si>
  <si>
    <t>NEMIROVSKAYA, IA (corresponding author), PP SHIRSHOV OCEANOL INST,MOSCOW,USSR.</t>
  </si>
  <si>
    <t>Nemirovskaya, Inna/G-2392-2017</t>
  </si>
  <si>
    <t>WOS:A1992JY35000009</t>
  </si>
  <si>
    <t>BARTHEL, D</t>
  </si>
  <si>
    <t>DO HEXACTINELLIDS STRUCTURE ANTARCTIC SPONGE ASSOCIATIONS</t>
  </si>
  <si>
    <t>OPHELIA</t>
  </si>
  <si>
    <t>ANTARCTICA; HEXACTINELLIDS; SPICULE MATS; SPONGE ASSOCIATIONS</t>
  </si>
  <si>
    <t>This paper presents an idea on the possible structuring effect of hexactinellids on Antarctic sponge associations. To this end, information derived from underwater photography performed on the eastern Weddell Sea shelf is reported and original trawl data are presented. Underwater photography shows the existence of different sponge associations; species poor associations are connected to soft bottom, species rich associations exist on substrates characterized by bryozoan debris and especially sponge spicule mats. The trawl catches show differences in the population structure of a hexactinellid sponge, Rossella racovitzae Topsent at two stations, distinguishable from each other by substrate structure. On average small and therefore probably young specimens were found on bryozoan debris, while a population with larger and probably older specimens was found on solid hexactinellid spicule mats. These observations form the basis for the hypothesis that hexactinellid sponges are a major biological structuring agent for Antarctic sponge associations; they colonize soft substrate and bryozoan debris dominated areas and subsequently change the quality of the substrate by spicule deposition. The ensuing spicule mats are a suitable settling ground for a large number of demosponge species dependent on hard substrates. Mass occurrences of hexactinellids are also found in areas other than Antarctica. The phenomenon recognized in the Weddell Sea probably occurs more widely spread.</t>
  </si>
  <si>
    <t>BARTHEL, D (corresponding author), INST MEERESKUNDE,MEERESBOT ABT,DUSTERNBROOKER WEG 20,W-2300 KIEL 1,GERMANY.</t>
  </si>
  <si>
    <t>OPHELIA PUBLICATIONS</t>
  </si>
  <si>
    <t>STENSTRUP</t>
  </si>
  <si>
    <t>KIRKEBY SAND 19, DK-5771 STENSTRUP, DENMARK</t>
  </si>
  <si>
    <t>0078-5326</t>
  </si>
  <si>
    <t>Ophelia</t>
  </si>
  <si>
    <t>10.1080/00785326.1992.10430362</t>
  </si>
  <si>
    <t>Marine &amp; Freshwater Biology</t>
  </si>
  <si>
    <t>JT282</t>
  </si>
  <si>
    <t>WOS:A1992JT28200001</t>
  </si>
  <si>
    <t>WARHEIT, KI</t>
  </si>
  <si>
    <t>A REVIEW OF THE FOSSIL SEABIRDS FROM THE TERTIARY OF THE NORTH PACIFIC - PLATE-TECTONICS, PALEOCEANOGRAPHY, AND FAUNAL CHANGE</t>
  </si>
  <si>
    <t>PALEOBIOLOGY</t>
  </si>
  <si>
    <t>NINO-SOUTHERN OSCILLATION; DEEP-SEA HIATUSES; MIOCENE; OCEAN; COMPETITION; EXTINCTION; NEOGENE; AMERICA; OREGON; BIRDS</t>
  </si>
  <si>
    <t>Ecologists attempt to explain species diversity within Recent seabird communities in terms of Recent oceanographic and ecological phenomena. However, many of the principal oceanographic processes that are thought to structure Recent seabird systems are functions of geological processes operating at many temporal and spatial scales. For example, major oceanic currents, such as the North Pacific Gyre, are functions of the relative positions of continents and Antarctic glaciation, whereas regional air masses, submarine topography, and coastline shape affect local processes such as upwelling. I hypothesize that the long-term development of these abiotic processes has influenced the relative diversity and community composition of North Pacific seabirds. To explore this hypothesis, I divided the history of North Pacific seabirds into seven intervals of time. Using published descriptions, I summarized the tectonic and oceanographic events that occurred during each of these time intervals, and related changes in species diversity to changes in the physical environment. Over the past 95 years, at least 94 species of fossil seabirds have been described from marine deposits of the North Pacific. Most of these species are from Middle Miocene through Pliocene (16.0-1.6 Ma) sediments of southern California, although species from Eocene to Early Miocene (52.0-22.0 Ma) deposits are from Japan, British Columbia, Washington, and Oregon. During the history of the North Pacific seabirds, thee were many widespread (global) and local (California Current) oceanographic events, but the underlying physical processes that affected the diversity of seabirds throughout the North Pacific were tectonic changes that led to sequential stages of thermal isolation and refrigeration of Antarctica. Besides these broad-scale phenomena, the uplift of the Isthmus of Panama and the initiation and intensification of coastal upwelling in the California Current directly affected the diversity of seabirds in southern California. For the most part, Middle to Late Miocene and Pliocene seabird faunas from California resembled Recent communities, but with several exceptions: (1) the extreme diversity and abundance, but subsequent extinction of gannets (Morus) and flightless alcids (mancallids); (2) the comparatively low abundance and diversity of cormorants and shags (Phalacrocoracidae) until the Late Pliocene; and (3) the absence of marine Laridae until the Late Pliocene. By affecting both the physical and biological environments, geological factors such as Antarctic glaciation, eustatic changes in sea levels, and local tectonic activities influenced and will continue to influence the structure of seabird systems in the North Pacific.</t>
  </si>
  <si>
    <t>CALIF ACAD SCI,DEPT ORNITHOL &amp; MAMMAL,SAN FRANCISCO,CA 94118</t>
  </si>
  <si>
    <t>California Academy of Sciences</t>
  </si>
  <si>
    <t>PALEONTOLOGICAL SOC INC</t>
  </si>
  <si>
    <t>LAWRENCE</t>
  </si>
  <si>
    <t>810 EAST 10TH ST, LAWRENCE, KS 66044</t>
  </si>
  <si>
    <t>0094-8373</t>
  </si>
  <si>
    <t>Paleobiology</t>
  </si>
  <si>
    <t>10.1017/S0094837300010976</t>
  </si>
  <si>
    <t>Biodiversity Conservation; Ecology; Evolutionary Biology; Paleontology</t>
  </si>
  <si>
    <t>Biodiversity &amp; Conservation; Environmental Sciences &amp; Ecology; Evolutionary Biology; Paleontology</t>
  </si>
  <si>
    <t>JW517</t>
  </si>
  <si>
    <t>WOS:A1992JW51700004</t>
  </si>
  <si>
    <t>ROBERTSON, G; NEWGRAIN, K</t>
  </si>
  <si>
    <t>EFFICACY OF THE TRITIATED-WATER AND NA-22 TURNOVER METHODS IN ESTIMATING FOOD AND ENERGY-INTAKE BY EMPEROR PENGUINS APTENODYTES-FORSTERI</t>
  </si>
  <si>
    <t>PHYSIOLOGICAL ZOOLOGY</t>
  </si>
  <si>
    <t>DOUBLY LABELED WATER; EUDYPTULA-MINOR; SOUTH GEORGIA; BODY-WATER; POTENTIAL ERRORS; KING PENGUINS; BIRDS; REQUIREMENTS; CONSUMPTION; ENERGETICS</t>
  </si>
  <si>
    <t>The accuracy of the tritiated water (HTO) and sodium-22 (Na-22) turnover methods as estimators of dietary water and sodium intake was evaluated in emperor penguins fed separate diets of squid and fish. Emperor penguins assimilated 76.2% and 81.8% of available energy in the squid and fish diets, respectively. Both isotopes bad equilibrated with body water and exchangeable sodium pools by 2 b after intramuscular injection. The tritium method yielded reliable results after blood isotope levels bad declined by 35%. On average the tritium method underestimated water intake by 2.9%, with a range of -10.3% to +11.1%. The Na-22 method underestimated Na intake on average by 15.9% with the errors among individuals ranging from -37.2% to -1.8%. Discrepancies with Na-22 turnover were significantly greater with the squid diet than the fish diet. The results confirm the reliability of the tritium method as an estimator of food consumption by free-living emperor penguins (provided seawater and freshwater ingestion is known) and support the adoption of the Na-22 method to derive an approximation of seawater intake by tritiated emperor penguin chicks and by tritiated adults on foraging trips of short duration.</t>
  </si>
  <si>
    <t>CSIRO, DIV WILDLIFE &amp; ECOL, LYNEHAM, ACT 2602, AUSTRALIA</t>
  </si>
  <si>
    <t>Commonwealth Scientific &amp; Industrial Research Organisation (CSIRO)</t>
  </si>
  <si>
    <t>AUSTRALIAN ANTARCTIC DIV, CHANNEL HIGHWAY, KINGSTON, TAS 7050, AUSTRALIA.</t>
  </si>
  <si>
    <t>UNIV CHICAGO PRESS</t>
  </si>
  <si>
    <t>CHICAGO</t>
  </si>
  <si>
    <t>1427 E 60TH ST, CHICAGO, IL 60637-2954 USA</t>
  </si>
  <si>
    <t>0031-935X</t>
  </si>
  <si>
    <t>PHYSIOL ZOOL</t>
  </si>
  <si>
    <t>Physiol. Zool.</t>
  </si>
  <si>
    <t>10.1086/physzool.65.5.30158551</t>
  </si>
  <si>
    <t>Physiology; Zoology</t>
  </si>
  <si>
    <t>JY334</t>
  </si>
  <si>
    <t>WOS:A1992JY33400005</t>
  </si>
  <si>
    <t>TREGUER, P; JACQUES, G</t>
  </si>
  <si>
    <t>DYNAMICS OF NUTRIENTS AND PHYTOPLANKTON, AND FLUXES OF CARBON, NITROGEN AND SILICON IN THE ANTARCTIC OCEAN</t>
  </si>
  <si>
    <t>POLAR BIOLOGY</t>
  </si>
  <si>
    <t>Article; Proceedings Paper</t>
  </si>
  <si>
    <t>1988/89 EUROPEAN POLARSTERN STUDY ON THE ECOLOGY OF THE WEDDELL SEA ( EPOS )</t>
  </si>
  <si>
    <t>MAY 21-24, 1991</t>
  </si>
  <si>
    <t>BREMERHAVEN, GERMANY</t>
  </si>
  <si>
    <t>COASTAL ECOSYSTEM RATES; MARGINAL ICE-ZONE; SOUTHERN-OCEAN; WEDDELL SEA; PRIMARY PRODUCTIVITY; SCOTIA SEA; ROSS SEA; BIOGENIC-SILICA; INDIAN SECTOR; IRON FERTILIZATION</t>
  </si>
  <si>
    <t>Four major functional units have been identified in the Southern Ocean and the mechanisms that control the dynamics of nutrients and phytoplankton are detailed for the different sub-systems. The very productive Coastal and Continental Shelf Zone (CCSZ, 0.9 M km2) can experience severe macronutrient depletion paralleling intense diatom-dominated phytoplankton blooming (maximum &gt;8 mg Chl a m-3) at the ice edge. In the Seasonal Ice Zone (SIZ, 16 M km2), dramatic variations in the hydrological structure occur in surface waters during the spring to summer retreat of the pack-ice, changing from a well-mixed system to a stratified one within the reaches of the ice edge. Grazing activity of euphausiids limits phytoplankton biomass to a moderate level (Chl a maximum around 4 mg m-3). A shift from new production to a regenerated production regime has been demonstrated during spring, along with the key role played by protozoans in controlling high ammonium concentrations (maximum &gt; 2-mu-M) in the surface layers. The well-mixed Permanently Open Ocean Zone (POOZ, 14 M km2) is characterised by variable N/Si ratios in surface waters along a north-south transect: at the northern border of the POOZ (N/Si = 0.25) silicate concentrations as low as &lt; 10-mu-M could help limit the phytoplankton growth. Although favourable conditions have been demonstrated for the initiation of blooms in spring in the Antarctic Circumpolar Current, it appears that critical-depth/mixing-depth relationships control maximum chlorophyll a concentrations &lt; 1-mu-g 1-1 during summer. The POOZ is usually not influenced directly by euphausiids, except for the Scotia Sea and Drake Passage where migrations of krill from the adjacent SIZ are usual. Mesoscale eddies are typical of the Polar Front Zone (FPZ, 3 M km2): significant increases in phytoplankton biomass have been reported in this frontal area (maximum Chl a = 2 mg m-3). Food web and biogeochemical cycles in this sub-system are poorly documented. The question of limitation of the primary production by eolian-transported trace-metals in these different sub-systems is still a matter of debate, although clear iron limitation has been evidenced for offshore waters of the Ross Sea.</t>
  </si>
  <si>
    <t>OBSERV OCEANOL BANYULS,F-66650 BANYULS SUR MER,FRANCE</t>
  </si>
  <si>
    <t>Sorbonne Universite</t>
  </si>
  <si>
    <t>TREGUER, P (corresponding author), INST ETUD MARINES,CNRS,URA 1513,6 AVE LE GORGEU,F-29287 BREST,FRANCE.</t>
  </si>
  <si>
    <t>Treguer, Paul/H-6064-2012</t>
  </si>
  <si>
    <t>0722-4060</t>
  </si>
  <si>
    <t>POLAR BIOL</t>
  </si>
  <si>
    <t>Polar Biol.</t>
  </si>
  <si>
    <t>Biodiversity Conservation; Ecology</t>
  </si>
  <si>
    <t>Conference Proceedings Citation Index - Science (CPCI-S); Science Citation Index Expanded (SCI-EXPANDED)</t>
  </si>
  <si>
    <t>Biodiversity &amp; Conservation; Environmental Sciences &amp; Ecology</t>
  </si>
  <si>
    <t>JN355</t>
  </si>
  <si>
    <t>WOS:A1992JN35500001</t>
  </si>
  <si>
    <t>BOUQUEGNEAU, JM; GIESKES, WWC; KRAAY, GW; LARSSON, AM</t>
  </si>
  <si>
    <t>INFLUENCE OF PHYSICAL AND BIOLOGICAL PROCESSES ON THE CONCENTRATION OF O-2 AND CO2 IN THE ICE-COVERED WEDDELL SEA IN THE SPRING OF 1988</t>
  </si>
  <si>
    <t>SOUTHERN-OCEAN; MICROBIAL COMMUNITIES; WATER; ANTARCTICA; SEAWATER; MICROALGAE; TITRATION</t>
  </si>
  <si>
    <t>In October and November 1988, measurements of oxygen and total dissolved inorganic carbon (TCO2) concentrations were made in the northwestern Weddell Sea to the south and north of the marginal ice edge, in order to estimate the relative importance, regarding their variations, of both biological (photosynthesis and respiration) and physical (transport of O2 and CO2 by turbulent movements and by intrusion from the atmosphere) processes. In the ice-covered region, both respiration and upwelling determined the O2 and TCO2 variations, whilst in the open water just north of the marginal ice edge, photosynthetic activity was the most important factor controlling O2 and TCO2 levels. These findings underline the importance of the activity of the pelagic ecosystem in determining the concentration of O2 and CO2 not only in the ice-free but also in the ice-covered Antarctic Ocean.</t>
  </si>
  <si>
    <t>UNIV GRONINGEN,DEPT MARINE BIOL,9750 AA HAREN,NETHERLANDS; NETHERLANDS INST SEA RES,1790 AB DEN BURG,NETHERLANDS; UNIV GOTTENBURG,DEPT OCEANOG,S-40040 GOTHENBURG,SWEDEN</t>
  </si>
  <si>
    <t>University of Groningen; Utrecht University; Royal Netherlands Institute for Sea Research (NIOZ)</t>
  </si>
  <si>
    <t>BOUQUEGNEAU, JM (corresponding author), UNIV LIEGE,B6 SART TILMAN,B-4000 LIEGE,BELGIUM.</t>
  </si>
  <si>
    <t>Larsson, Anna-Maria/JVY-9758-2024</t>
  </si>
  <si>
    <t>Larsson, Anna-Maria/0000-0002-3957-3266</t>
  </si>
  <si>
    <t>WOS:A1992JN35500002</t>
  </si>
  <si>
    <t>FAHRBACH, E; ROHARDT, G; KRAUSE, G</t>
  </si>
  <si>
    <t>THE ANTARCTIC COASTAL CURRENT IN THE SOUTHEASTERN WEDDELL SEA</t>
  </si>
  <si>
    <t>Summary. Between January and March 1989 during EPOS leg 3, a hydrographic survey was carried out in the southeastern Weddell Sea on transects across the continental shelf and slope off Kapp Norvegia and Halley Bay. This data set represents oceanographic conditions during Antarctic summer. Winter observations were obtained during the Winter Weddell Gyre Study in September and October 1989. During summer the water in the surface layer is relatively warm and of low salinity. In the area of Halley Bay exceptionally warm conditions were encountered with sea surface temperatures of nearly + 1-degrees-C. Over the upper continental slope a frontal zone separates Eastern Shelf Water from Antarctic Surface Water in the near surface layer and from Warm Deep Water in the deeper layers. The horizontal pressure gradient associated with the front produces the high velocity core of the Antarctic Coastal Current. In winter Antarctic Surface Water is replaced by colder Winter Water of higher salinity. Measurements from current meters moored off Kapp Norvegia and Vestkapp are used to describe the mean features of the current field and its fluctuations. At Kapp Norvegia annual mean current speeds range from 10 to 20 cm/s. The geostrophic current shear indicates that the speed of the current core decreases towards Halley Bay. The currents show significant seasonal variations with strong interannual differences. These compare well with the variations of the wind field observed at the Georg von Neumayer Station. Superimposed are higher frequency fluctuations with an energetic range between 5 and 15 days which is found in the wind measurements as well. A considerable part of the current velocity variance is due to the tides. The oceanographic conditions are strongly influenced by the local bottom topography. A topographic rise at the shelf edge off Kapp Norvegia reduces horizontal advection and allows a patch of cold Winter Water to be preserved into the summer. In contrast, a patch of Warm Deep Water was found on the shelf of Halley Bay. This illustrates rather heterogeneous conditions in the near bottom layers due to differences in the exchange rate with the open ocean as well as with the near surface layers.</t>
  </si>
  <si>
    <t>ALFRED WEGENER INST POLAR &amp; MARINE RES, COLUMBUSSTR, W-2850 BREMERHAVEN, GERMANY.</t>
  </si>
  <si>
    <t>SPRINGER</t>
  </si>
  <si>
    <t>233 SPRING ST, NEW YORK, NY 10013 USA</t>
  </si>
  <si>
    <t>1432-2056</t>
  </si>
  <si>
    <t>WOS:A1992JN35500003</t>
  </si>
  <si>
    <t>DELILLE, D</t>
  </si>
  <si>
    <t>MARINE BACTERIOPLANKTON AT THE WEDDELL SEA ICE EDGE, DISTRIBUTION OF PSYCHROPHILIC AND PSYCHROTROPHIC POPULATIONS</t>
  </si>
  <si>
    <t>ANTARCTIC PACK ICE; LATE AUSTRAL WINTER; MICROBIAL COMMUNITIES; MCMURDO-SOUND; HETEROTROPHIC BACTERIOPLANKTON; BACTERIAL COMMUNITIES; SPATIAL-DISTRIBUTION; SOUTHERN-OCEAN; DIVIDING CELLS; MICROALGAE</t>
  </si>
  <si>
    <t>In the eastern Weddell Sea on several transects from ice-covered, through ice melt, to open-ocean stations, total and heterotrophic bacteria were estimated to document an enhanced bacteriological biomass expected near the ice edge. The highest numbers of bacteria were found in melted ice cores, with 4.2.10(3) CFU ml-1 and 1.1.10(7) Cells ml-1. Although brine from pore water samples average more than one order of magnitude less cells per ml, the highest bacterial production, 2.2.10(7) cells .-1 day-1, was recorded in brine samples. All quantitatively studied bacterial parameters were lower under the ice than in the ice samples but there were no clear vertical gradients in the water column. In the studied spring situation, sea ice occurrence seems to play only a minor role in the general distribution of the seawater bacterioplankton. The bacterial community structure was investigated by carrying out 29 morphological and biochemical tests on 118 isolated strains. The bacterial communities inhabiting Antarctic pack ice differ from those found in underlying seawater. Although non fermentative Gram-negative rods were always dominant in seawater, Vibrio sp. represented more than 25% of the strains isolated from some ice samples. The results clearly indicated that a large majority of the bacteria isolated from seawater must be considered psychrotrophic but that truly psychrophilic strains occurred in melted ice and brine samples.</t>
  </si>
  <si>
    <t>DELILLE, D (corresponding author), UNIV PIERRE &amp; MARIE CURIE,OBSERV OCEANOL BANYULS,LAB ARAGO,UA 117,F-66650 BANYULS SUR MER,FRANCE.</t>
  </si>
  <si>
    <t>Daniel, Delille/S-9542-2019</t>
  </si>
  <si>
    <t>WOS:A1992JN35500007</t>
  </si>
  <si>
    <t>BECQUEVORT, S; MATHOT, S; LANCELOT, C</t>
  </si>
  <si>
    <t>INTERACTIONS IN THE MICROBIAL COMMUNITY OF THE MARGINAL ICE-ZONE OF THE NORTHWESTERN WEDDELL SEA THROUGH SIZE DISTRIBUTION ANALYSIS</t>
  </si>
  <si>
    <t>ANTARCTIC PACK ICE; SOUTHERN-OCEAN; PHYTOPLANKTON; EDGE; BIOMASS; ASSEMBLAGES; GROWTH</t>
  </si>
  <si>
    <t>Enumeration and identification of planktonic microorganisms (phytoplankton, bacteria, protozoa) were carried out for 16 stations sampled in the marginal ice zone of the northwestern Weddell Sea during sea-ice retreat in 1988 (EPOS Leg 2). From these data, carbon biomass distribution among various classes, chosen according to size and trophic mode, has been determined. This analysis reveals the general dominance of nano-phytoplankton (74 %), mainly Cryptomonas sp.. In two stations only, significant microphytoplanktonic biomass occurred. Bacterioplankton biomass was 16 % of the phytoplanktonic biomass. Protozooplankton appeared as a significant group whose biomass represented an average of 23 % of the total microbial biomass. Maximum phytoplankton and protozooplankton biomass was reached at about 100-150 km north of the receding ice edge whilst bacteria did not show marked spatial variations. From these results, indirect evidence for close relationships between protozoa and bacteria, as well as protozoa and autotrophs, is given. The size range of autotrophic prey and predators overlaps (equivalent spherical diameter range = 6 to 11-mu-m). This size overlapping increases the complexity of the trophic organization of the microbial community. Our results thus support the idea of a flux of energy not always oriented towards an increasing particle size range. Potential ingestion rate, calculated from a mean clearance rate in the literature, indicated that protozooplankton might ingest as high as 48 % of the daily phytoplankton production in the marginal ice zone.</t>
  </si>
  <si>
    <t>BECQUEVORT, S (corresponding author), UNIV LIBRE BRUXELLES,MICROBIOL MILIEUX AQUAT GRP,CAMPUS PLAINE,CP 221,B-1050 BRUSSELS,BELGIUM.</t>
  </si>
  <si>
    <t>WOS:A1992JN35500008</t>
  </si>
  <si>
    <t>CADEE, GC</t>
  </si>
  <si>
    <t>ORGANIC-CARBON IN THE UPPER LAYER AND ITS SEDIMENTATION DURING THE ICE-RETREAT PERIOD IN THE SCOTIA-WEDDELL SEA, 1988</t>
  </si>
  <si>
    <t>PARTICULATE MATTER; PARTICLE-FLUX; PHYTOPLANKTON BLOOM; BRANSFIELD STRAIT; ANTARCTIC WATERS; EDGE; SEAWATER; SUMMER; RATES; FIELD</t>
  </si>
  <si>
    <t>The maximum of POC in the surface layer (200-400-mu-g.l-1) followed the retreating ice from end November to end December. In the upper 150 m DOC amounted to 10-20 times the POC content. Free floating sediment traps at 150 m showed a daily sedimentation of 0.6-11.6% of the standing stock of POC, 0.1-2.6% of the chlorophyll-a and 5-190% of the gross primary production. Maximum sedimentation occurred during grazing of a krill swarm, indicating the important role of krill swarms in the downward flux. Also at most other stations krill faecal strings formed a large part of the downward flux.</t>
  </si>
  <si>
    <t>CADEE, GC (corresponding author), NETHERLANDS INST SEA RES,POB 59,1790 AB DEN BURG,NETHERLANDS.</t>
  </si>
  <si>
    <t>WOS:A1992JN35500013</t>
  </si>
  <si>
    <t>SPRONG, I; SCHALK, PH</t>
  </si>
  <si>
    <t>ACOUSTIC OBSERVATIONS ON KRILL SPRING-SUMMER MIGRATION AND PATCHINESS IN THE NORTHERN WEDDELL SEA</t>
  </si>
  <si>
    <t>EUPHAUSIA-SUPERBA; ANTARCTIC KRILL; ICE EDGE; BEHAVIOR; WATERS; COMMUNITIES; PENINSULA; SWARMS</t>
  </si>
  <si>
    <t>Continuous acoustic observations with a 30 kHz and a 150 kHz echo-sounder were made from November 1988 to January 1989 on one repeatedly sampled transect, running along 49-degrees-W from the open waters of the Scotia Sea into the Weddell Sea pack-ice. Swarm signals occurring on the echorecords were mainly found in the upper 100 m of the watercolumn, in size varying vertically from 1 to 70 m, and horizontally from less than 5 to over 3,000 m. Catches with a RMT 1 + 8 indicated that the observed swarm signals were most probably caused by krill, Euphausia superba. From late November to early January the swarms migrated northwards away from the ice-edge and towards greater depths, while simultaneously growing in size. The average number of swarms observed per 10 nautical miles along the transects remained fairly constant throughout the cruise, but the average swarm-size and total aggregation size increased during the period studied. The echo-data give evidence of the spring-summer migration of major parts of the krill stock from under the ice-cover towards open waters.</t>
  </si>
  <si>
    <t>ALFRED WEGENER INST POLAR &amp; MARINE RES,W-2850 BREMERHAVEN,GERMANY</t>
  </si>
  <si>
    <t>Helmholtz Association; Alfred Wegener Institute, Helmholtz Centre for Polar &amp; Marine Research</t>
  </si>
  <si>
    <t>SPRONG, I (corresponding author), UNIV AMSTERDAM,INST TAXON ZOOL,POB 4766,1009 AT AMSTERDAM,NETHERLANDS.</t>
  </si>
  <si>
    <t>WOS:A1992JN35500014</t>
  </si>
  <si>
    <t>DITTRICH, BU</t>
  </si>
  <si>
    <t>LIFE UNDER EXTREME CONDITIONS - ASPECTS OF EVOLUTIONARY ADAPTATION TO TEMPERATURE IN CRUSTACEAN PROTEASES</t>
  </si>
  <si>
    <t>LARVAL DEVELOPMENT; ZOOPLANKTON; TRYPSIN</t>
  </si>
  <si>
    <t>The kinetic properties of a trypsin-like protease - based on cleavage of an artificial substrate - were investigated in several crustacean species from the Weddell Sea and compared to those obtained from species from tropical, temperate and subarctic regions. Decisive steps of thermal acclimation occurred in the lower temperature range, resulting in pronounced cold adaptation of the Antarctic benthic species; this becomes evident from lowered activation energies of the trypsin-like proteases and in comparatively high enzymic activities at 0-degrees-C. In contrast, species living at high ambient temperatures are more favoured by thermostability at higher temperatures rather than by a change of activation energy.</t>
  </si>
  <si>
    <t>DITTRICH, BU (corresponding author), ALFRED WEGENER INST POLAR &amp; MARINE RES,COLUMBUSSTR,W-2850 BREMERHAVEN,GERMANY.</t>
  </si>
  <si>
    <t>WOS:A1992JN35500015</t>
  </si>
  <si>
    <t>MARTINEZ, R; ESTRADA, M</t>
  </si>
  <si>
    <t>RESPIRATORY ELECTRON-TRANSPORT ACTIVITY OF MICROPLANKTON IN THE WEDDELL SEA DURING EARLY SPRING - INFLUENCE OF THE ICE COVER AND THE ICE EDGE</t>
  </si>
  <si>
    <t>PHOTOSYNTHESIS-IRRADIANCE RELATIONSHIPS; ANTARCTIC PHYTOPLANKTON; MARINE PHYTOPLANKTON; OXYGEN-CONSUMPTION; SURFACE WATERS; ORGANIC-MATTER; TEMPERATURE; POPULATIONS; ZOOPLANKTON; DEPENDENCE</t>
  </si>
  <si>
    <t>The activity of the respiratory electron transport system (ETS) of the microplankton (&lt; 240-mu-m size) was measured in the Northern Weddell Sea during EPOS 1, in the Close Pack Ice (CPI), and in the ice edge (Outer and Inner Marginal Zones, OMIZ and IMIZ). During early spring the, activity increased with time and in the pack ice-open water direction. The temporal trend was more obvious than the spatial one. ETS activity ranged from 0.01 to 1.25 ml O2 m-3 h-1 under the ice and from 0.1 to 1.6 ml O2 m-3 h-1 in the open water at the ice edge. Depth-integrated ETS activity in the upper 300 m ranged from 13 to 130 ml O2 m-2 h-1. 60% to 80% of the activity took place above 100 m in the OMIZ in the prebloom conditions at the end of the cruise. ETS/Chl a ratios showed the importance of microheterotrophs under the ice, versus a greater phytoplankton dominance in the ice edge-open water zone. The carbon-specific activity reached a maximum (0.43 day-1) in the innermost zone of the CPI where bacteria dominated. Respiratory activity under the ice is important in producing the oxygen deficit observed, due to the negative balance between photosynthesis and respiration. The ETS activity was at the lower range of that found in the region in summer and is comparable to that measured in other oligotrophic, stratified systems in oceanic areas.</t>
  </si>
  <si>
    <t>PASSEIG NACL,INST CIENCIES MAR,E-08039 BARCELONA,SPAIN</t>
  </si>
  <si>
    <t>Consejo Superior de Investigaciones Cientificas (CSIC); CSIC - Centro Mediterraneo de Investigaciones Marinas y Ambientales (CMIMA); CSIC - Instituto de Ciencias del Mar (ICM)</t>
  </si>
  <si>
    <t>MARTINEZ, R (corresponding author), UNIV CANTABRIA,DEPT CIENCIAS &amp; TECN AGUA,E-39005 STANTANDER,SPAIN.</t>
  </si>
  <si>
    <t>Estrada, Marta/L-6207-2014</t>
  </si>
  <si>
    <t>Estrada, Marta/0000-0001-5769-9498</t>
  </si>
  <si>
    <t>WOS:A1992JN35500016</t>
  </si>
  <si>
    <t>HAIN, S; ARNAUD, PM</t>
  </si>
  <si>
    <t>NOTES ON THE REPRODUCTION OF HIGH-ANTARCTIC MOLLUSKS FROM THE WEDDELL SEA</t>
  </si>
  <si>
    <t>MARINE-INVERTEBRATES; LARVAL DEVELOPMENT; BENTHIC INVERTEBRATES; GASTROPODS; BIVALVIA; BIOLOGY; ISLAND</t>
  </si>
  <si>
    <t>The reproductive modes of 66 molluscan species from the Weddell Sea, Antarctica were investigated either by rearing of specimens in aquaria (Neomeniomorpha [Solenogastres], Polyplacophora and Gastropoda) or by studies of the larval shell (Bivalvia). The results show that not all marine invertebrates living in cold water environments produce large eggs, provide postspawning parental care or lack planktonic larvae (Thorson's rule), nor that brooding behaviour is always associated with small adult size. Several lecithotrophic (Solenogastres, Polyplacophora) and meroplanktonic, planktotrophic larvae (Gastropoda) were observed in aquaria. Investigations of the larval shell morphology indicate a planktotrophic or lecithotrophic larval stage in 27 Bivalvia species. With exception of two species of meroplanktonic gastropod larvae no developmental stages of benthic molluscs were ever found in plankton hauls in the Weddell Sea. This indicates that most larvae may live demersally. Brooding occurred in 1 Monoplacophora and 17 Bivalvia species. Intracapsular metamorphosis with very long embryonic development was observed in 15 Gastropoda species.</t>
  </si>
  <si>
    <t>CTR OCEANOL MARSEILLE,CNRS,UA 41,STN MARINE ENDOUME,F-13007 MARSEILLE,FRANCE</t>
  </si>
  <si>
    <t>Aix-Marseille Universite; Centre National de la Recherche Scientifique (CNRS)</t>
  </si>
  <si>
    <t>HAIN, S (corresponding author), ALFRED WEGENER INST POLAR &amp; MARINE RES,POSTFACH 120161,COLUMBUSSTR,GERMANY.</t>
  </si>
  <si>
    <t>WOS:A1992JN35500019</t>
  </si>
  <si>
    <t>MATHOT, S; DANDOIS, JM; LANCELOT, C</t>
  </si>
  <si>
    <t>GROSS AND NET PRIMARY PRODUCTION IN THE SCOTIA-WEDDELL SEA SECTOR OF THE SOUTHERN-OCEAN DURING SPRING 1988</t>
  </si>
  <si>
    <t>PHOTOSYNTHESIS-IRRADIANCE RELATIONSHIPS; PHYTOPLANKTON STANDING CROP; BELGIAN COASTAL WATERS; ICE-EDGE; ANTARCTIC PHYTOPLANKTON; ROSS SEA; MARINE-PHYTOPLANKTON; UNICELLULAR ALGAE; AUSTRAL WINTER; SHORT-TERM</t>
  </si>
  <si>
    <t>Daily rates of gross and net primary production were calculated in the Scotia-Weddell Sea sector of the Southern Ocean during spring 1988 (EPOS, Leg 2) on the basis of kinetic experiments, which combine radiotracer technology and classic biochemical procedures, and by taking into account the light regime, the physical structure of the water column, the vertical distribution of chlorophyll a, and the protozoan grazing pressure. From these calculations, three distinct sub-areas were identified: the Closed Pack Ice Zone (CPIZ), characterized by the lowest average gross primary production (0.36 gC-m-2.day-1); the Marginal Ice Zone (MIZ) with a maximum mean value of 1.76 gC.m-2.day-1; and the Open Ocean Zone off the ice edge (OOZ) with an intermediate mean value of 0.87 gC.m-2.day-1. Net primary production fluctuated nearly in the same proportions, averaging 0.55, 0.2 and 1.13 gC.m-2.day-1 in the OOZ, CPIZ and MIZ respectively, representing 53% of the total photo-assimilated carbon under heavy ice cover (CPIZ) and 64% in the two other areas. Available light, strongly dependent on the ice cover, was shown to control the level of primary production in the sea ice associated sub-areas, whilst protozoa grazing on phytoplankton determined the moderate primary production level characteristic of the well illuminated OOZ area.</t>
  </si>
  <si>
    <t>MATHOT, S (corresponding author), UNIV LIBRE BRUXELLES, MICROBIOL MILIEUX AQUAT GRP, CAMPUS PLAINE, CP 221, B-1050 BRUSSELS, BELGIUM.</t>
  </si>
  <si>
    <t>WOS:A1992JN35500021</t>
  </si>
  <si>
    <t>KUOSA, H; NORRMAN, B; KIVI, K; BRANDINI, F</t>
  </si>
  <si>
    <t>EFFECTS OF ANTARCTIC SEA ICE BIOTA ON SEEDING AS STUDIED IN AQUARIUM EXPERIMENTS</t>
  </si>
  <si>
    <t>BACTERIAL PRODUCTION; BACTERIOPLANKTON; MICROSCOPY; SEAWATER; ZONE</t>
  </si>
  <si>
    <t>The potential seeding impact of sea ice microbial communities was studied during late austral winter - early spring 1988 in the Weddell Sea, Antarctica. Experiments were performed in seawater aquariums with natural seawater and seawater enriched with crushed ice. Algal, protozoan and bacterial cell numbers were followed, as well as nutrients and DOC levels. The results showed a potential seeding effect of sea ice communities to the water column. However, the type of ice communities differed greatly from each other and the effect of such seeding will be patchy. In our experiments seeding of seawater by ice rich in algae, flagellates and/or particulate organic carbon lead to the development of communities dominated either by diatoms or bacteria.</t>
  </si>
  <si>
    <t>UMEA UNIV, DEPT MICROBIOL, S-90187 UMEA, SWEDEN; TVARMINNE ZOOL STN, SF-10900 Hango, FINLAND; UNIV FED PARANA, CTR BIOL MAR, BR-80020 CURITIBA, PARANA, BRAZIL</t>
  </si>
  <si>
    <t>Umea University; Universidade Federal do Parana</t>
  </si>
  <si>
    <t>Brandini, Frederico/C-9402-2012</t>
  </si>
  <si>
    <t>Kuosa, Harri/0000-0002-9641-9054; Brandini, Frederico/0000-0002-3177-4274</t>
  </si>
  <si>
    <t>ONE NEW YORK PLAZA, SUITE 4600, NEW YORK, NY, UNITED STATES</t>
  </si>
  <si>
    <t>3-4</t>
  </si>
  <si>
    <t>JP998</t>
  </si>
  <si>
    <t>WOS:A1992JP99800001</t>
  </si>
  <si>
    <t>FISCHER, G; WIENCKE, C</t>
  </si>
  <si>
    <t>STABLE CARBON ISOTOPE COMPOSITION, DEPTH DISTRIBUTION AND FATE OF MACROALGAE FROM THE ANTARCTIC PENINSULA REGION</t>
  </si>
  <si>
    <t>LONG-TERM CULTURE; GREEN MACROALGAE; LIGHT-INTENSITY; LIFE-HISTORY; DESMARESTIALES; PHAEOPHYCEAE; SEASONALITY; DAYLENGTHS; MARINE; GROWTH</t>
  </si>
  <si>
    <t>Stable carbon isotope composition of macroalgae collected at King George Island (Antarctica) ranged from about -8 parts per thousand to -34 parts per thousand. We hypothesize that the deltaC-13 values are related to the depth distribution: species inhabiting greater depth had much lower values (around -30 parts per thousand) compared to species from shallower waters (around - 17 parts per thousand). Isotopic studies on sediment trap samples from the King George Basin (2,000 m deep) revealed that benthic macroalgae contributed strongly to the total organic carbon pool of the deeper basin waters during austral spring and summer. Fragments of brown macroalgae (Desmarestiales) were detected in microscopical analyses of semi-thin sections of sediment samples from the Bransfield Strait. Possible mechanisms regarding the erosion of benthic macroalgae and their transport to the deeper waters and to the sediment are summarized.</t>
  </si>
  <si>
    <t>FISCHER, G (corresponding author), UNIV BREMEN,FACHBEREICH GEOWISSENSCH,KLAGENFURTER STR,W-2800 BREMEN,GERMANY.</t>
  </si>
  <si>
    <t>WOS:A1992JP99800002</t>
  </si>
  <si>
    <t>ABELMANN, A</t>
  </si>
  <si>
    <t>RADIOLARIAN FLUX IN ANTARCTIC WATERS (DRAKE PASSAGE, POWELL BASIN, BRANSFIELD STRAIT)</t>
  </si>
  <si>
    <t>DEEP-SEA; PHAEODARIAN RADIOLARIANS; LIVING RADIOLARIANS; PARTICLE-FLUX; SEDIMENT TRAP; INDIAN-OCEAN; PACIFIC; ASSEMBLAGES; SKELETONS; ATLANTIC</t>
  </si>
  <si>
    <t>The study of radiolarians collected during sediment trap experiments in the Drake Passage, the northern Powell Basin, and the King George Basin of the Bransfield Strait provides new information on the fluxes of radiolarian shells in Antarctic waters, on the annual flux pattern, the species distribution and its ecological significance, and on alteration processes of the radiolarian shells in the water column and at the sediment/water interface. A 28-month monitoring with time-series sediment traps in the Bransfield Strait indicates an annual flux pattern characterized by short-term flux pulses during austral summer, which reach daily fluxes of up to 5 x 10(3) shells m-2 and which account for more than 90% of the total annual flux. The distinct seasonal variations are linked to variations in the sea ice coverage. Other controlling factors are the production of phytoplankton and the impact by zooplankton grazers, e.g., krill. During the summer flux pulses the vertical fluxes of radiolarians range between ca. 3 and 21 x 10(4) shells m-2, values that are one or more orders of magnitudes lower than fluxes observed at sites in the tropical and northern high-latitude ocean. Significant lateral transport of radiolarians was documented during the austral summer in the Bransfield Strait by a factor of 10 increase of the radiolarian flux in the lower portion of the water column and the species composition trapped in deeper waters. Radiolarian assemblages associated with pelagic and neritic environments characterized by typical Antarctic taxa (Antarctissa spp.) and a group of species with bipolar distribution (e.g. Plectacantha oikiskos, Phormacantha hystrix), respectively, are distinguished. While the signal of polycystine radiolarians is relatively well recorded in the sediments, the shells of phaeodarians, which were observed at fluxes of up to 1 x 10(3) shells m-2 day-1 in the upper portion of the water column, are almost completely dissolved during settling through the water column.</t>
  </si>
  <si>
    <t>ABELMANN, A (corresponding author), ALFRED WEGENER INST POLAR &amp; MARINE RES,COLUMBUSSTR,W-2850 BREMERHAVEN,GERMANY.</t>
  </si>
  <si>
    <t>Abelmann, Andrea/0000-0001-9432-0002</t>
  </si>
  <si>
    <t>WOS:A1992JP99800004</t>
  </si>
  <si>
    <t>DAVIDSON, AT; MARCHANT, HJ</t>
  </si>
  <si>
    <t>PROTIST ABUNDANCE AND CARBON CONCENTRATION DURING A PHAEOCYSTIS-DOMINATED BLOOM AT AN ANTARCTIC COASTAL SITE</t>
  </si>
  <si>
    <t>ICE-EDGE ZONE; NORTH-SEA; SPRING BLOOM; WEDDELL SEA; POUCHETII HAPTOPHYCEAE; GERMAN BIGHT; PACK ICE; ECOLOGICAL INVESTIGATIONS; HETEROTROPHIC BACTERIA; SEASONAL-VARIATION</t>
  </si>
  <si>
    <t>Changes in the concentrations of bacteria, phytoplankton, protozoa, dissolved organic carbon (DOC), particulate organic carbon (POC), particulate carbohydrate (PCHO) and particulate organic nitrogen (PON) were followed throughout the summer at an Antarctic coastal site. The colonial prymnesiophyte Phaeocystis pouchetii was the first major phytoplankton species to bloom, reaching concentrations of 6 x 10(7) cells.l-1 and remained numerically dominant for most of the summer. During the P. pouchetii bloom the concentration of most other autotrophs did not increase. Microheterotroph abundance peaked during or immediately after the Phaeocystis bloom. Their peak coincided with very high concentrations of organic carbon, particularly DOC which exceeded 100 mg.l-1, and low bacterial abundance. Maximum bacterial abundance was reached after the decline in microheterotroph numbers. Bacterial utilization of carbon substrates and microheterotroph grazing of bacteria and uptake of DOC may form an important link to higher trophic levels during Antarctic Phaeocystis blooms.</t>
  </si>
  <si>
    <t>AUSTRALIAN ANTARCT DIV, CHANNEL HIGHWAY, KINGSTON, TAS 7050, AUSTRALIA</t>
  </si>
  <si>
    <t>Australian Antarctic Division</t>
  </si>
  <si>
    <t>WOS:A1992JP99800006</t>
  </si>
  <si>
    <t>LEGENDRE, L; ACKLEY, SF; DIECKMANN, GS; GULLIKSEN, B; HORNER, R; HOSHIAI, T; MELNIKOV, IA; REEBURGH, WS; SPINDLER, M; SULLIVAN, CW</t>
  </si>
  <si>
    <t>ECOLOGY OF SEA ICE BIOTA .2. GLOBAL SIGNIFICANCE</t>
  </si>
  <si>
    <t>SOUTHEASTERN HUDSON-BAY; PHYTOPLANKTON BLOOM DYNAMICS; ATMOSPHERIC CO2 VARIATIONS; ANTARCTIC PACK ICE; WEDDELL-SCOTIA SEA; MICROBIAL COMMUNITIES; BOREOGADUS-SAIDA; MCMURDO-SOUND; ARCTIC-OCEAN; BACTERIAL PRODUCTION</t>
  </si>
  <si>
    <t>The sea ice does not only determine the ecology of ice biota, but it also influences the pelagic systems under the ice cover and at ice edges. In this paper, new estimates of Arctic and Antarctic production of biogenic carbon are derived, and differences as well as similarities between the two oceans are examined. In ice-covered seas, high algal concentrations (blooms) occur in association with several types of conditions. Blooms often lead to high sedimentation of intact cells and faecal pellets. In addition to ice-related blooms, there is progressive accumulation of organic matter in Arctic multi-year ice, whose fate may potentially be similar to that of blooms. A fraction of the carbon fixed by microalgae that grow in sea ice or in relation to it is exported out of the production zone. This includes particulate material sinking out of the euphotic zone, and also material passed on to the food web. Pathways through which ice algal production does reach various components of the pelagic and benthic food webs, and through them such top predators as marine mammals and birds, are discussed. Concerning global climate change and biogeochemical fluxes of carbon, not all export pathways from the euphotic zone result in the sequestration of carbon for periods of hundreds of years or more. This is because various processes, that take place in both the ice and the water column, contribute to mineralize organic carbon into CO2 before it becomes sequestered. Processes that favour the production and accumulation of biogenic carbon as well as its export to deep waters and sequestration are discussed, together with those that influence mineralization in the upper ice-covered ocean.</t>
  </si>
  <si>
    <t>USA,COLD REG RES &amp; ENGN LAB,HANOVER,NH 03755; ALFRED WEGENER INST POLAR &amp; MARINE RES,W-2850 BREMERHAVEN,GERMANY; UNIV TROMSO,N-9001 TROMSO,NORWAY; UNIV WASHINGTON,SCH OCEANOG,SEATTLE,WA 98195; NATL INST POLAR RES,ITABASHI KU,TOKYO 173,JAPAN; ACAD SCI,INST OCEANOL,MOSCOW 117218,USSR; UNIV ALASKA,INST MARINE SCI,FAIRBANKS,AK 99701; UNIV KIEL,INST POLAR ECOL,W-2300 KIEL 1,GERMANY; UNIV SO CALIF,DEPT BIOL SCI,LOS ANGELES,CA 90089</t>
  </si>
  <si>
    <t>United States Department of Defense; United States Army; U.S. Army Corps of Engineers; U.S. Army Engineer Research &amp; Development Center (ERDC); Cold Regions Research &amp; Engineering Laboratory (CRREL); Helmholtz Association; Alfred Wegener Institute, Helmholtz Centre for Polar &amp; Marine Research; UiT The Arctic University of Tromso; University of Washington; University of Washington Seattle; Research Organization of Information &amp; Systems (ROIS); National Institute of Polar Research (NIPR) - Japan; Russian Academy of Sciences; University of Alaska System; University of Alaska Fairbanks; University of Kiel; University of Southern California</t>
  </si>
  <si>
    <t>LEGENDRE, L (corresponding author), UNIV LAVAL,DEPT BIOL,QUEBEC CITY G1K 7P4,QUEBEC,CANADA.</t>
  </si>
  <si>
    <t>Dieckmann, Gerhard S/B-4307-2010</t>
  </si>
  <si>
    <t>WOS:A1992JP99800011</t>
  </si>
  <si>
    <t>HANSSON, LA; HAKANSSON, H</t>
  </si>
  <si>
    <t>DIATOM COMMUNITY RESPONSE ALONG A PRODUCTIVITY GRADIENT OF SHALLOW ANTARCTIC LAKES</t>
  </si>
  <si>
    <t>Antarctic lakes are simple ecosystems ranging in productivity from extremely low productive melt-water lakes to highly productive guano lakes. With the aim to assess the importance of environmental variables for species composition and abundance of periphytic diatoms, we quantified light availability and nutrient concentration in the water and in the sediment of 21 Antarctic lakes. Of a total of 66 diatom taxa identified, the distribution of 16 species were investigated in detail. Four of these (25%) showed highest abundance in highly productive lakes (low light/high nutrient availability), whereas three species (19%) increased in abundance as productivity decreased (high light/low nutrient availability). Some ecological theories predict that species richness shows a maximum in medium productive systems and a decreasing trend as productivity increases further due to competition. Other theories suggest that physical factors, including climate, is the major factor determining species richness. The results from our study suggest that none of the theories are completely wrong or right, but that they have to be combined to explain as much as possible of the variation in species richness.</t>
  </si>
  <si>
    <t>UNIV LUND, DEPT QUATERNARY GEOL, S-22363 LUND, SWEDEN</t>
  </si>
  <si>
    <t>Lund University</t>
  </si>
  <si>
    <t>HANSSON, LA (corresponding author), INST ECOL LIMNOL, POB 65, S-22100 LUND, SWEDEN.</t>
  </si>
  <si>
    <t>Hansson, Lars-Anders/HCI-2735-2022</t>
  </si>
  <si>
    <t>Hansson, Lars-Anders/0000-0002-3035-1317</t>
  </si>
  <si>
    <t>WOS:A1992JP99800014</t>
  </si>
  <si>
    <t>SKORA, KE; NEYELOV, AV</t>
  </si>
  <si>
    <t>FISH OF ADMIRALTY BAY (KING GEORGE ISLAND, SOUTH SHETLAND ISLANDS, ANTARCTICA)</t>
  </si>
  <si>
    <t>The species composition of the ichthyofauna of Admiralty Bay, King George Island was determined from results of sampling using bottom trawls, gill-nets and long-lines. Thirty-five species from 24 genera and 10 families (Table 1) were found. The number of species increased with depth (e.g. 7 species at 100 m, 14 species at 255 m and 21 species at 540 m), a tendency characteristic of Antarctic waters. In the bay, the catch rate obtained with a bottom trawl (greater than 30 kg/h) was roughly ten times lower than the catch rate using the same gear on the shelf around the Island. Notothenia gibberifrons was the dominant species in all trawls. The majority of these fish (about 95%) were immature juveniles (Table 4). Younger fish were found to inhabit shallower waters (Fig. 1). The majority of the fish of species Notothenia coriiceps neglecta, Notothenia rossii marmorata, Notothenia nudifrons, Trematomus newnesi and Trematomus bernacchii preferred waters about 255 m deep. Fourteen specimens of a previously undescribed species of the genus Psilodraco (currently being described by H. DeWitt) were caught in the bay within the 146 to 540 m depth range. The rare zoarcid, Lycenchelys aratrirostris, was also caught in Admirality Bay; previously this species had only been reported from the Elephant Island region. In the case of Trematomus newnesi, the occurrence of scales in the interorbital space was noted (Fig. 2), an observation which verifies this feature as a distinct taxonomical criterion for this species.</t>
  </si>
  <si>
    <t>RUSSIAS ACAD SCI,INST ZOOL,ST PETERSBURG V-34,USSR</t>
  </si>
  <si>
    <t>Russian Academy of Sciences</t>
  </si>
  <si>
    <t>SKORA, KE (corresponding author), GDANSK UNIV,HEL MARINE LAB,POB 37,PL-84150 HEL,POLAND.</t>
  </si>
  <si>
    <t>WOS:A1992JP99800015</t>
  </si>
  <si>
    <t>RAI, AK; SRINIVASAN, MS</t>
  </si>
  <si>
    <t>NEOGENE DEEP-SEA BENTHIC FORAMINIFERAL DIVERSITY IN THE INDIAN-OCEAN - PALEOCEANOGRAPHIC IMPLICATIONS</t>
  </si>
  <si>
    <t>PROCEEDINGS OF THE INDIAN ACADEMY OF SCIENCES-EARTH AND PLANETARY SCIENCES</t>
  </si>
  <si>
    <t>NEOGENE; FORAMINIFERA; SPECIES DIVERSITY; INDIAN OCEAN; PALEOCEANOGRAPHY; ANTARCTIC BOTTOM WATER</t>
  </si>
  <si>
    <t>The species diversity indices, as defined by the number of species, S; Shannon-Wiener index. H(S) and Buzas-Gibson index, E', of DSDP sites 219, 220, 237 and 238 were measured to determine the benthic foraminiferal diversity patterns in the Indian Ocean deep sea sequences during the Neogene. The Time-Stability hypothesis could satisfactorily explain the observed diversity patterns. The general patterns of diversity suggest environmental stability during the Neogene. However, few small fluctuations in diversity during the Middle Miocene (c.14.8 Ma), Late Miocene (c.6.0 Ma) and Late Pliocene (c.2.0 Ma) may possibly be the effects of Antarctic Bottom Water (AABW) activity in this region. The benthic foraminiferal diversity in the tropical Indian Ocean is more than the high latitudinal areas with comparable depths.</t>
  </si>
  <si>
    <t>BANARAS HINDU UNIV, DEPT GEOL, VARANASI 221005, UTTAR PRADESH, INDIA.</t>
  </si>
  <si>
    <t>INDIAN ACAD SCIENCES</t>
  </si>
  <si>
    <t>BANGALORE</t>
  </si>
  <si>
    <t>C V RAMAN AVENUE, SADASHIVANAGAR, P B #8005, BANGALORE 560 080, INDIA</t>
  </si>
  <si>
    <t>0253-4126</t>
  </si>
  <si>
    <t>P INDIAN AS-EARTH</t>
  </si>
  <si>
    <t>Proc. Indian Acad. Sci.-Earth Planet. Sci</t>
  </si>
  <si>
    <t>JR804</t>
  </si>
  <si>
    <t>WOS:A1992JR80400008</t>
  </si>
  <si>
    <t>ALLOWAY, BV; STEWART, RB; NEALL, VE; VUCETICH, CG</t>
  </si>
  <si>
    <t>CLIMATE OF THE LAST GLACIATION IN NEW-ZEALAND, BASED ON AEROSOLIC QUARTZ INFLUX IN AN ANDESITIC TERRAIN</t>
  </si>
  <si>
    <t>QUATERNARY RESEARCH</t>
  </si>
  <si>
    <t>ANTARCTIC ICE CORE; NORTH-ISLAND; SOUTH PACIFIC; VEGETATION; SEDIMENTS; AGE; CHRONOLOGY; TARANAKI; PLENTY; SOILS</t>
  </si>
  <si>
    <t>MASSEY UNIV,DEPT SOIL SCI,PALMERSTON NORTH,NEW ZEALAND</t>
  </si>
  <si>
    <t>Massey University</t>
  </si>
  <si>
    <t>ACADEMIC PRESS INC JNL-COMP SUBSCRIPTIONS</t>
  </si>
  <si>
    <t>SAN DIEGO</t>
  </si>
  <si>
    <t>525 B ST, STE 1900, SAN DIEGO, CA 92101-4495</t>
  </si>
  <si>
    <t>0033-5894</t>
  </si>
  <si>
    <t>QUATERNARY RES</t>
  </si>
  <si>
    <t>Quat. Res.</t>
  </si>
  <si>
    <t>10.1016/0033-5894(92)90054-M</t>
  </si>
  <si>
    <t>JN424</t>
  </si>
  <si>
    <t>WOS:A1992JN42400003</t>
  </si>
  <si>
    <t>COTTON, PD; SMITH, AJ; WOLF, TG; POULSEN, WL; CARPENTER, DL</t>
  </si>
  <si>
    <t>THE PROPAGATION OF MIXED POLARIZATION VLF (F-LESS-THAN-OR-EQUAL-TO-5 KHZ) RADIO-WAVES IN THE ANTARCTIC EARTH-IONOSPHERE WAVE-GUIDE</t>
  </si>
  <si>
    <t>RADIO SCIENCE</t>
  </si>
  <si>
    <t>SIPLE STATION; PRECIPITATION; SIGNALS; PERTURBATIONS; GREENLAND; GUIDE</t>
  </si>
  <si>
    <t>During 1986, a series of special VLF transmissions at approximately 3 kHz and approximately 5 kHz were made from the crossed dipole antenna at Siple Station, Antarctica, which simulated transmissions from a single horizontal dipole at a number of different orientations. The subionospheric signals thus excited were recorded at four Antarctic stations: Faraday, Halley, South Pole and Arrival Heights (McMurdo Sound). The signals excited broadside to the dipole were seen to exhibit characteristics notably different from those of signals excited along the axis of the antenna, showing a minimum in received power (the depth of the minimum decreasing for the more highly attenuating paths) and increases in apparent arrival azimuth error and elevation angle. A simple computer model for mode propagation close to 5 kHz in the Antarctic Earth-ionosphere waveguide showed that these variations were the consequence of two effects: the preferential excitation of quasi-transverse magnetic (QTM) modes along the axis of the antenna and the lower attenuation of quasi-transverse electric (QTE) modes (with respect to QTM modes) over the Antarctic ice sheet. These results have important implications for studies involving the subionospheric propagation of signals with frequencies at the lower end of the VLF band and over highly attenuating surfaces, showing that QTE modes play a significant and sometimes dominant role. The propagation characteristics derived from the model may be applied to studies of the effect of burst energetic electron precipitation on subionospheric VLF signals (the Trimpi effect). Furthermore, the mode structure of subionospheric VLF signals radiated from the Siple transmitter, or a similar facility in Antarctica, may be controlled through the appropriate choice of signal frequency and antenna arrangement.</t>
  </si>
  <si>
    <t>STANFORD UNIV,SPACE TELECOMMUN &amp; RADIOSCI LAB,STANFORD,CA 94305; BRITISH ANTARCTIC SURVEY,CAMBRIDGE CB3 0ET,ENGLAND; UNIV SHEFFIELD,DEPT PHYS,SHEFFIELD S10 2TN,S YORKSHIRE,ENGLAND</t>
  </si>
  <si>
    <t>Stanford University; UK Research &amp; Innovation (UKRI); Natural Environment Research Council (NERC); NERC British Antarctic Survey; University of Sheffield</t>
  </si>
  <si>
    <t>2000 FLORIDA AVE NW, WASHINGTON, DC 20009</t>
  </si>
  <si>
    <t>0048-6604</t>
  </si>
  <si>
    <t>RADIO SCI</t>
  </si>
  <si>
    <t>Radio Sci.</t>
  </si>
  <si>
    <t>10.1029/92RS00908</t>
  </si>
  <si>
    <t>Astronomy &amp; Astrophysics; Geochemistry &amp; Geophysics; Meteorology &amp; Atmospheric Sciences; Remote Sensing; Telecommunications</t>
  </si>
  <si>
    <t>JR536</t>
  </si>
  <si>
    <t>WOS:A1992JR53600006</t>
  </si>
  <si>
    <t>PALTRIDGE, G</t>
  </si>
  <si>
    <t>ANTARCTICA - THE LAST FRONTIER FOR CLIMATE MODELING</t>
  </si>
  <si>
    <t>SEARCH</t>
  </si>
  <si>
    <t>PALTRIDGE, G (corresponding author), UNIV TASMANIA,ANTARCTIC &amp; SO OCEAN ENVIRONM RES CTR,HOBART,TAS 7001,AUSTRALIA.</t>
  </si>
  <si>
    <t>CONTROL PUBL PTY LTD</t>
  </si>
  <si>
    <t>DONCASTER</t>
  </si>
  <si>
    <t>14 ARCHERON ST, DONCASTER VIC 3108, AUSTRALIA</t>
  </si>
  <si>
    <t>0004-9549</t>
  </si>
  <si>
    <t>Search</t>
  </si>
  <si>
    <t>Multidisciplinary Sciences</t>
  </si>
  <si>
    <t>Science &amp; Technology - Other Topics</t>
  </si>
  <si>
    <t>KB289</t>
  </si>
  <si>
    <t>WOS:A1992KB28900021</t>
  </si>
  <si>
    <t>PALINKAS, LA</t>
  </si>
  <si>
    <t>GOING TO EXTREMES - THE CULTURAL-CONTEXT OF STRESS, ILLNESS AND COPING IN ANTARCTICA</t>
  </si>
  <si>
    <t>SOCIAL SCIENCE &amp; MEDICINE</t>
  </si>
  <si>
    <t>STRESS; COPING; ADAPTATION; ANTARCTICA</t>
  </si>
  <si>
    <t>SOCIAL SUPPORT; HOST-RESISTANCE; LIFE EVENTS; HEALTH; ENVIRONMENT; MODERATOR; DISEASE; LOCUS</t>
  </si>
  <si>
    <t>The question of whether the concept of adaptation remains useful in medical anthropology is examined in the context of the human experience in Antarctica. This experience is characterized by prolonged isolation, confinement, and exposure to extreme environmental conditions. Men and women who winter-over at scientific research stations often exhibit a complex of psychophysiological symptoms in response to these stressors. However, this experience also appears to provide long-term health benefits. It is argued that the psychological symptoms are themselves part of the process of coping and do not necessarily represent an inability to adapt to the extreme environment. Coping is viewed as a process of negotiation leading to a compromise between individual and group needs. The cultural systems of Antarctic research stations are both a product of this negotiation and a set of normative and pragmatic rules regulating this process. Further, this process fosters the acquisition of new strategies or resources for coping with subsequent stressful experiences.</t>
  </si>
  <si>
    <t>PALINKAS, LA (corresponding author), UNIV CALIF SAN DIEGO,DEPT COMMUNITY &amp; FAMILY MED,DIV FAMILY MED 0807,9500 GILMAN DR,LA JOLLA,CA 92093, USA.</t>
  </si>
  <si>
    <t>0277-9536</t>
  </si>
  <si>
    <t>SOC SCI MED</t>
  </si>
  <si>
    <t>Soc. Sci. Med.</t>
  </si>
  <si>
    <t>10.1016/0277-9536(92)90004-A</t>
  </si>
  <si>
    <t>Public, Environmental &amp; Occupational Health; Social Sciences, Biomedical</t>
  </si>
  <si>
    <t>Public, Environmental &amp; Occupational Health; Biomedical Social Sciences</t>
  </si>
  <si>
    <t>JN622</t>
  </si>
  <si>
    <t>WOS:A1992JN62200004</t>
  </si>
  <si>
    <t>BEAUMONT, PB; MILLER, GH; VOGEL, JC</t>
  </si>
  <si>
    <t>CONTEMPLATING OLD CLUES TO THE IMPACT OF FUTURE GREENHOUSE CLIMATES IN SOUTH-AFRICA</t>
  </si>
  <si>
    <t>SOUTH AFRICAN JOURNAL OF SCIENCE</t>
  </si>
  <si>
    <t>ACCELERATOR MASS-SPECTROMETRY; NORTHERN CAPE PROVINCE; ANTARCTIC ICE CORE; LATE PLEISTOCENE; MODERN HUMANS; BORDER CAVE; EQUUS CAVE; LAST DEGLACIATION; MAMMALIAN FAUNA; ATMOSPHERIC CO2</t>
  </si>
  <si>
    <t>Proxy evidence from archaeological sites in the present summer-rainfall region of the subcontinent suggests that increased and more seasonal rainfall there is likely to accompany predicted anthropogenic temperature rises during the next half-century. It is considered possible that the scale and rapidity of those expected climatic shifts and the concomitant ongoing growth in human numbers could cause severe biosphere stresses and accelerating losses in biological diversity by the year AD 2040.</t>
  </si>
  <si>
    <t>UNIV COLORADO, CTR GEOCHRONOL RES, BOULDER, CO 80309 USA; CSIR, EMATEK, QUATERNARY DATING RES UNIT, PRETORIA 0001, SOUTH AFRICA</t>
  </si>
  <si>
    <t>University of Colorado System; University of Colorado Boulder; Council for Scientific &amp; Industrial Research (CSIR) - South Africa</t>
  </si>
  <si>
    <t>BEAUMONT, PB (corresponding author), MCGREGOR MUSEUM, DEPT ARCHAEOL, POB 316, KIMBERLEY 8300, SOUTH AFRICA.</t>
  </si>
  <si>
    <t>ACAD SCIENCE SOUTH AFRICA A S S AF</t>
  </si>
  <si>
    <t>LYNWOOD RIDGE</t>
  </si>
  <si>
    <t>PO BOX 72135, LYNWOOD RIDGE 0040, SOUTH AFRICA</t>
  </si>
  <si>
    <t>0038-2353</t>
  </si>
  <si>
    <t>1996-7489</t>
  </si>
  <si>
    <t>S AFR J SCI</t>
  </si>
  <si>
    <t>S. Afr. J. Sci.</t>
  </si>
  <si>
    <t>9-10</t>
  </si>
  <si>
    <t>KC560</t>
  </si>
  <si>
    <t>WOS:A1992KC56000008</t>
  </si>
  <si>
    <t>LOEWENSTEIN, M; WILSON, HW</t>
  </si>
  <si>
    <t>LINEWIDTH TEMPERATURE-DEPENDENCE OF SELECTED R-BRANCH TRANSITIONS IN THE NU(3) FUNDAMENTAL OF (N2O)-N-4-O-16 BETWEEN 135-K AND 295-K</t>
  </si>
  <si>
    <t>SPECTROCHIMICA ACTA PART A-MOLECULAR AND BIOMOLECULAR SPECTROSCOPY</t>
  </si>
  <si>
    <t>LASER ABSORPTION SPECTROMETER; ANTARCTIC OZONE EXPERIMENT; NITROUS-OXIDE; DIODE; BAND; N2O; (N2O)-N-14-O-16; STRATOSPHERE; (CH4)-C-12; O-3</t>
  </si>
  <si>
    <t>The temperature dependence of N2 foreign gas broadening coefficients for eight R-branch transitions in the nu3 fundamental of (N2O)-N-14-O-16 have been measured at 135, 176, 210 and 295 K by tunable diode laser spectroscopy. In approximate agreement with the theoretical value of 0.75 for n in the relation gamma(L)0(T)/gamma(L)0(T0) = (T0/T)n for quadrupole-quadrupole collisional interactions, n ranged from 0.66 to 0.71. We observed a distinct dependence between J and the exponent n in the range between R(15) and R(43).</t>
  </si>
  <si>
    <t>WESTERN WASHINGTON STATE UNIV,DEPT CHEM,BELLINGHAM,WA 98225</t>
  </si>
  <si>
    <t>Western Washington University</t>
  </si>
  <si>
    <t>LOEWENSTEIN, M (corresponding author), NASA,AMES RES CTR,DIV EARTH SYST SCI,MOFFETT FIELD,CA 94035, USA.</t>
  </si>
  <si>
    <t>0584-8539</t>
  </si>
  <si>
    <t>SPECTROCHIM ACTA A</t>
  </si>
  <si>
    <t>Spectroc. Acta Pt. A-Molec. Biomolec. Spectr.</t>
  </si>
  <si>
    <t>10.1016/0584-8539(92)80261-T</t>
  </si>
  <si>
    <t>Spectroscopy</t>
  </si>
  <si>
    <t>JP756</t>
  </si>
  <si>
    <t>WOS:A1992JP75600006</t>
  </si>
  <si>
    <t>DUNN, RC; FLANDERS, BN; VAIDA, V; SIMON, JD</t>
  </si>
  <si>
    <t>THE SPECTROSCOPY OF OCLO IN POLAR LIQUIDS</t>
  </si>
  <si>
    <t>LASER FLASH-PHOTOLYSIS; ANTARCTIC OZONE; SYNERGISTIC INTERACTIONS; HYDROGEN-CHLORIDE; OCIO; PHOTOISOMERIZATION; STRATOSPHERE; REDUCTIONS; DEPLETION; KINETICS</t>
  </si>
  <si>
    <t>The near-UV A2A2&lt;--X2B1 transition of OClO is examined in polar solutions. Both the lambda(max) of the 2A2 electronic band and the inhomogeneous vibronic widths vary significantly with solvent. The dependence of the absorption maximum on dielectric properties of the solvent can be qualitatively described by continuum solvation models. Changes in the inhomogeneous widths are discussed in terms of inhomogeneity resulting from different solvation geometrics. Picosecond time resolved absorption studies following the UV photolysis of OClO at 355 nm indicate a solvent dependence on the excited state reactivity. In many solvents. there is competition between bond breakage (to form ClO and O) and isomerization (to form ClOO). The possible involvement of this OClO heterogeneous photochemistry in stratospheric ozone depletion is described.</t>
  </si>
  <si>
    <t>UNIV CALIF SAN DIEGO,DEPT CHEM,LA JOLLA,CA 92093; UNIV COLORADO,BOULDER,CO 80309</t>
  </si>
  <si>
    <t>University of California System; University of California San Diego; University of Colorado System; University of Colorado Boulder</t>
  </si>
  <si>
    <t>Vaida, Veronica/N-6069-2014; Flanders, Bret/I-8160-2012</t>
  </si>
  <si>
    <t>Flanders, Bret/0000-0002-1318-3403</t>
  </si>
  <si>
    <t>10.1016/0584-8539(92)80266-Y</t>
  </si>
  <si>
    <t>WOS:A1992JP75600011</t>
  </si>
  <si>
    <t>TOLBERT, MA; KOEHLER, BG; MIDDLEBROOK, AM</t>
  </si>
  <si>
    <t>SPECTROSCOPIC STUDIES OF MODEL POLAR STRATOSPHERIC CLOUD FILMS</t>
  </si>
  <si>
    <t>NITRIC-ACID TRIHYDRATE; ANTARCTIC OZONE DEPLETION; HETEROGENEOUS REACTIONS; HYDROGEN-CHLORIDE; ICE SURFACES; NITRATE; N2O5; HCL; CHEMISTRY; SPECTRA</t>
  </si>
  <si>
    <t>Fourier transform infrared (FTIR) spectroscopy has been used to study nitric acid/ice films representative of type I polar stratospheric clouds (PSCs). These studies reveal that in addition to amorphous nitric acid/ice mixtures, there are three stable stoichiometric hydrates of nitric acid-nitric acid monohydrate (NAM), dihydrate (NAD) and trihydrate (NAT). Two distinct crystalline forms of the trihydrate were also observed. These two forms appear to differ in their concentration of crystalline defects, but not in their chemical composition. In addition to probing the composition of type I PSCs, we have also used FTIR spectroscopy to characterize laboratory surfaces on which measurements of heterogeneous reaction rates are performed. Our studies suggest that water-rich NAT is a two-phase system with separate ice and NAT crystalline regimes. Finally, we have used FTIR spectroscopy to determine the desorption kinetics for evaporation of model PSC films. Ice evaporation was found to follow zero-order desorption kinetics with a desorption barrier of 12+/-2 kcal/mol and a preexponential factor of 10(30.5+/-1.5) molec/cm2-s.</t>
  </si>
  <si>
    <t>TOLBERT, MA (corresponding author), UNIV COLORADO,BOULDER,CO 80309, USA.</t>
  </si>
  <si>
    <t>Middlebrook, Ann/E-4831-2011</t>
  </si>
  <si>
    <t>Middlebrook, Ann/0000-0002-2984-6304</t>
  </si>
  <si>
    <t>10.1016/0584-8539(92)80267-Z</t>
  </si>
  <si>
    <t>WOS:A1992JP75600012</t>
  </si>
  <si>
    <t>BODHAINE, BA; BARRIE, LA</t>
  </si>
  <si>
    <t>SYMPOSIUM ON THE TROPOSPHERIC CHEMISTRY OF THE ANTARCTIC REGION - PREFACE</t>
  </si>
  <si>
    <t>TELLUS SERIES B-CHEMICAL AND PHYSICAL METEOROLOGY</t>
  </si>
  <si>
    <t>BODHAINE, BA (corresponding author), NOAA,CLIMATE MONITORING &amp; DIAGNOST LAB,R E CG1,325 BROADWAY,BOULDER,CO 80303, USA.</t>
  </si>
  <si>
    <t>MUNKSGAARD INT PUBL LTD</t>
  </si>
  <si>
    <t>COPENHAGEN</t>
  </si>
  <si>
    <t>35 NORRE SOGADE, PO BOX 2148, DK-1016 COPENHAGEN, DENMARK</t>
  </si>
  <si>
    <t>0280-6509</t>
  </si>
  <si>
    <t>TELLUS B</t>
  </si>
  <si>
    <t>Tellus Ser. B-Chem. Phys. Meteorol.</t>
  </si>
  <si>
    <t>10.3402/tellusb.v44i4.15451</t>
  </si>
  <si>
    <t>JP025</t>
  </si>
  <si>
    <t>WOS:A1992JP02500001</t>
  </si>
  <si>
    <t>BODHAINE, BA; BARRIE, LA; SCHNELL, RC; SHAW, GE; MCKIE, JK</t>
  </si>
  <si>
    <t>SYMPOSIUM ON THE TROPOSPHERIC CHEMISTRY OF THE ANTARCTIC REGION</t>
  </si>
  <si>
    <t>Schnell, Russell/N-6100-2014</t>
  </si>
  <si>
    <t>Schnell, Russell/0000-0002-5792-6205</t>
  </si>
  <si>
    <t>10.1034/j.1600-0889.1992.t01-3-00002.x</t>
  </si>
  <si>
    <t>WOS:A1992JP02500002</t>
  </si>
  <si>
    <t>RUDOLPH, J; KHEDIM, A; CLARKSON, T; WAGENBACH, D</t>
  </si>
  <si>
    <t>LONG-TERM MEASUREMENTS OF LIGHT ALKANES AND ACETYLENE IN THE ANTARCTIC TROPOSPHERE</t>
  </si>
  <si>
    <t>Between 1982 and 1989, biweekly whole air samples were collected at the German Antarctic station Georg von Neumayer. In addition, a smaller number of samples were taken in 1988 and 1989 at Scott Base, the New Zealand Antarctic station. These samples were analyzed for several light hydrocarbons and halocarbons. For the light alkanes and acetylene, the average results from the two stations which are located at opposite coasts of Antarctica agree. The annual mean values for ethane, propane, n-butane, i-pentane and acetylene are 380 +/- 8 ppt, 84 +/- 4 ppt, 50 +/- 4 ppt, 15 +/- 2 ppt, and 17 +/- 1 ppt, respectively. The mixing ratios of ethane, propane, and i-pentane show a seasonal cycle with a peak in August, a minimum in February and an average maximum to minimum variation of 40% 50%. Acetylene also shows a maximum around August, but its seasonal variation is higher by a factor of three- For ethane, propane and acetylene, the measurements indicate that during the last few years, the average mixing ratios in austral winter have slightly increased. A possible explanation of this secular trend is the increase of biomass burning in the Southern Hemisphere. This is also consistent with the assumption that part of the seasonal variation found for ethane, propane and acetylene reflects the seasonal dependence of biomass burning.</t>
  </si>
  <si>
    <t>RUDOLPH, J (corresponding author), FORSCHUNGSZENTRUM JULICH, FORSCHUNGSZENTRUM, INST ATMOSPHAR CHEM, STETTERNICHER STAATSFORST 13, POB 1913, W-5170 JULICH 1, GERMANY.</t>
  </si>
  <si>
    <t>WILEY-BLACKWELL PUBLISHING, INC</t>
  </si>
  <si>
    <t>MALDEN</t>
  </si>
  <si>
    <t>COMMERCE PLACE, 350 MAIN ST, MALDEN 02148, MA USA</t>
  </si>
  <si>
    <t>10.1034/j.1600-0889.1992.t01-3-00003.x</t>
  </si>
  <si>
    <t>WOS:A1992JP02500003</t>
  </si>
  <si>
    <t>AOKI, S; NAKAZAWA, T; MURAYAMA, S; KAWAGUCHI, S</t>
  </si>
  <si>
    <t>MEASUREMENTS OF ATMOSPHERIC METHANE AT THE JAPANESE ANTARCTIC STATION, SYOWA</t>
  </si>
  <si>
    <t>INTERNATIONAL SYMP ON THE TROPOSPHERIC CHEMISTRY OF THE ANTARCTIC REGION</t>
  </si>
  <si>
    <t>JUN 03-05, 1991</t>
  </si>
  <si>
    <t>BOULDER, CO</t>
  </si>
  <si>
    <t>Precise and continuous measurements of the atmospheric CH4 concentration were initiated at Syowa Station, Antarctica in February 1988, using a gas chromatograph equipped with a flame ionization detector. The measurement precision was typically +/- 0.07 % in a concentration range of 0.5 to 2.5 ppmv. The standard gases were CH4-in-air mixtures and their CH4 concentrations were determined gravimetrically with uncertainties of +/- 0.2 %. The CH4 concentrations measured at the station were extremely stable, and outliers due to local contamination such as station activities were not found. The diurnal CH4 variation was hardly observable throughout the year. The average seasonal CH4 variation showed minimum and maximum concentrations in early March and late September, respectively, and a peak-to-peak amplitude of 30 ppbv. Annual mean values of the CH4 concentration were 1640 and 1651 ppbv in 1988 and 1989, respectively. A concentration difference of 11 ppbv between the two years may suggest that recent annual increase rate of the CH4 concentration is smaller than previously reported values of about 1 % year-1.</t>
  </si>
  <si>
    <t>AOKI, S (corresponding author), NATL INST POLAR RES,1-9-10 KAGA,TOKYO,TOKYO 173,JAPAN.</t>
  </si>
  <si>
    <t>Murayama, Shohei/L-2973-2018</t>
  </si>
  <si>
    <t>Murayama, Shohei/0000-0003-1923-6059</t>
  </si>
  <si>
    <t>10.1034/j.1600-0889.1992.t01-3-00005.x</t>
  </si>
  <si>
    <t>WOS:A1992JP02500005</t>
  </si>
  <si>
    <t>ETHERIDGE, DM; PEARMAN, GI; FRASER, PJ</t>
  </si>
  <si>
    <t>CHANGES IN TROPOSPHERIC METHANE BETWEEN 1841 AND 1978 FROM A HIGH ACCUMULATION-RATE ANTARCTIC ICE CORE</t>
  </si>
  <si>
    <t>To determine in detail how the concentration of tropospheric methane has changed from pre-industrial until recent times, an ice core with remarkably fine air-age resolution was investigated. The core, called DE08, contains air from as recent as 1978 with an age resolution (80 % air-age distribution width) of about 14 years. It was drilled from a region of Law Dome, Antarctica with extremely high snow-accumulation rate (1160 kg m-2 yr-1). The ice chronology was determined from the observed chemical and isotopic seasonal variations, verified against a volcanic horizon. The calculated air-age includes the effects of bubble close-off, sealing of the firn and diffusive mixing of air in the firn. The mean air-age was 35 years younger than the host ice except for air in summer ice layers which was 37 years younger than the host ice. The extracted ice-core air was analysed for methane using gas chromatography with flame-ionisation detection. Adjustments of - 6 ppbv and + 0.3 % were made to the measured concentrations to allow for the effects of the extraction process and gravitational fractionation respectively. Methane concentrations in the DE08 record increased from 823 parts per billion by volume (ppbv, in dry air) in 1841 to 1481 ppbv in 1978. The measurement precision was + 22 ppbv (1-sigma). The similarity of the methane records from the DE08 ice core and from Cape Grim, Tasmania implies that there was insignificant modification during the enclosure of air in the ice or during its recovery and analysis. Methane concentrations in the period from 1951 to 1978, which were previously estimated from sporadic and inferred data, are particularly well defined in this core. The DE08 record shows that methane growth rates have generally increased since the onset of the industrial revolution to a level of 14 ppbv year-1 (about 1 % per year) by the 1970s. The exception was between about 1920-1945 when the growth rate stabilised at about 5 ppbv year-1.</t>
  </si>
  <si>
    <t>ETHERIDGE, DM (corresponding author), CSIRO,DIV ATMOSPHER RES,PRIVATE BAG 1,MORDIALLOC,VIC 3195,AUSTRALIA.</t>
  </si>
  <si>
    <t>Fraser, Paul J. B./D-1755-2012; Etheridge, David M/B-7334-2013</t>
  </si>
  <si>
    <t>Etheridge, David/0000-0001-7970-2002</t>
  </si>
  <si>
    <t>10.1034/j.1600-0889.1992.t01-3-00006.x</t>
  </si>
  <si>
    <t>WOS:A1992JP02500006</t>
  </si>
  <si>
    <t>MULVANEY, R; PASTEUR, EC; PEEL, DA; SALTZMAN, ES; WHUNG, PY</t>
  </si>
  <si>
    <t>THE RATIO OF MSA TO NON-SEA-SALT SULFATE IN ANTARCTIC PENINSULA ICE CORES</t>
  </si>
  <si>
    <t>Methane sulphonic acid (MSA) in an ice core from Dolleman Island (70-degrees-35'S, 60-degrees-56'W) shows significantly high concentrations (typically 1-2-mu-M, but up to 5-mu-M) compared to values recorded in ice cores and in snowfall from elsewhere in Antarctica. MSA data from two other higher altitude Antarctic Peninsula ice cores, Dyer Plateau (70-degrees-31'S, 65-degrees-01'W) and Gomez Nunatak (74-degrees-01'S, 70-degrees-38'W), show that the high concentrations measured at Dolleman Island are not representative of the Peninsula region as a whole. However the mean molar MSA/nss-SO42- ratios at the three sites are similar (Dolleman Is, 0.46; Gomez, 0.37; Dyer, 0.32). Exceptionally high concentrations observed at Dolleman Island may be related to its proximity to the biologically productive Weddell Sea, an important source of dimethyl sulphide (DMS), the precursor of MSA. The MSA data from this site are further unusual in that in deeper sections of this core they demonstrate a well defined seasonal maximum in winter rather than in summer and are out of phase with non sea-salt sulphate, another product of the decomposition of DMS. In contrast, in a near-surface section, MSA variations are in phase with non sea-salt sulphate, with a maximum concentration in the summer layer. A change in the season of deposition of MSA from winter to summer in the recent past is not considered likely. An alternative explanation is that there has been a relocation of the MSA from summer to winter layers during burial.</t>
  </si>
  <si>
    <t>MULVANEY, R (corresponding author), NERC,BRITISH ANTARCTIC SURVEY,MADINGLEY RD,CAMBRIDGE CB3 0ET,ENGLAND.</t>
  </si>
  <si>
    <t>Mulvaney, Robert/K-3929-2012</t>
  </si>
  <si>
    <t>Mulvaney, Robert/0000-0002-5372-8148</t>
  </si>
  <si>
    <t>10.1034/j.1600-0889.1992.t01-2-00007.x</t>
  </si>
  <si>
    <t>Green Submitted</t>
  </si>
  <si>
    <t>WOS:A1992JP02500007</t>
  </si>
  <si>
    <t>GUERZONI, S; LENAZ, R; QUARANTOTTO, G; TAVIANI, M; RAMPAZZO, G; FACCHINI, MC; FUZZI, S</t>
  </si>
  <si>
    <t>GEOCHEMISTRY OF AIRBORNE PARTICLES FROM THE LOWER TROPOSPHERE OF TERRA-NOVA BAY, ANTARCTICA</t>
  </si>
  <si>
    <t>Major and trace constituents (soluble + insoluble) of wind-blow particles collected at Terra Nova Bay were studied and the data compared with lacustrine and marine sediments from the same area and the Ross Sea. Compared to the geochemical composition of the other local sediments, the aerosol was found to be slightly enriched in femic minerals and depleted in Si. The Transantarctic Mountains (granitoids and metamorphic rocks) are proposed as the main source of the large (D &gt; 4-mu-m) insoluble particles, with a possible contribution from nearby volcanoes. The soluble fraction accounts for more than 2/3 of the total mass loading and is mainly composed of marine salts. Some traces of contamination due to emissions from human activities were found in the aerosol, with mean Pb enrichment factor (EF(crust)) value of 181. Crustal Pb contribution accounts for less than 10%, marine Pb less than 0.01% and 90% of Pb is unaccounted.</t>
  </si>
  <si>
    <t>GUERZONI, S (corresponding author), CNR,IST GEOL MARINA,VIA ZAMBONI 65,I-40127 BOLOGNA,ITALY.</t>
  </si>
  <si>
    <t>FACCHINI, MARIA CRISTINA/O-1230-2015; Taviani, Marco/AAF-2168-2020; Facchini, Maria Cristina/B-3369-2014; Facchini, Maria Cristina/AAA-1592-2019; Rampazzo, Giancarlo/F-6193-2014; Fuzzi, Sandro/F-2675-2010</t>
  </si>
  <si>
    <t>Taviani, Marco/0000-0003-0414-4274; Facchini, Maria Cristina/0000-0003-4833-9305; Facchini, Maria Cristina/0000-0003-4833-9305; Fuzzi, Sandro/0000-0002-5275-2381; Guerzoni, Stefano/0000-0001-9961-910X</t>
  </si>
  <si>
    <t>10.1034/j.1600-0889.1992.t01-1-00008.x</t>
  </si>
  <si>
    <t>WOS:A1992JP02500008</t>
  </si>
  <si>
    <t>JAENICKE, R; DREILING, V; LEHMANN, E; KOUTSENOGUII, PK; STINGL, J</t>
  </si>
  <si>
    <t>CONDENSATION NUCLEI AT THE GERMAN ANTARCTIC STATION VONNEUMAYER,GEORG</t>
  </si>
  <si>
    <t>Evaluations of measurements of the tropospheric surface condensation nuclei at the German Antarctic station for the last 8 years are presented. They show clearly the annual variation of the concentration with a maximum in austral summer, as previously seen by other investigators. In addition, a pronounced increase of the concentration of 9.63 % per year has been found. The size distributions of the condensation nuclei of measurements over 2 years are evaluated and discussed. On average, they are of mono-modal shape, but individually most of them show a bimodal shape.</t>
  </si>
  <si>
    <t>JAENICKE, R (corresponding author), UNIV MAINZ,INST PHYS ATMOSPHARE,SAARSTR 21,W-6500 MAINZ,GERMANY.</t>
  </si>
  <si>
    <t>10.1034/j.1600-0889.1992.00009.x</t>
  </si>
  <si>
    <t>WOS:A1992JP02500009</t>
  </si>
  <si>
    <t>ARTAXO, P; RABELLO, MLC; MAENHAUT, W; VANGRIEKEN, R</t>
  </si>
  <si>
    <t>TRACE-ELEMENTS AND INDIVIDUAL PARTICLE ANALYSIS OF ATMOSPHERIC AEROSOLS FROM THE ANTARCTIC PENINSULA</t>
  </si>
  <si>
    <t>Atmospheric aerosols were sampled continuously since December 1985 at the Brazilian Antarctic Station Comandante Ferraz', (62-degrees-05'S; 58-degrees-23.5'W) on the King George island, Antarctic Peninsula. Stacked Filter Units (SFU) were used to collect fine (d(p) &lt; 2.0-mu-m) and coarse (2.0-mu-m &lt; d(p) &lt; 15-mu-m) particles on Nuclepore filters. The concentration of elements with Z &gt; 10 was measured by particle-induced X-ray emission (PIXE) analysis. This yielded data for the concentration of 23 elements: Na, Mg, Al, Si, P, S, Cl, K, Ca, Ti, V, Cr, Mn, Fe, Ni, Cu, Zn, Se, Br, Rb, Sr, Zr and Pb. The fine and coarse aerosol mass concentration was determined by gravimetric analysis. Absolute principal factor analysis (APFA) was used to obtain the aerosol elemental source profiles. Non-sea-salt sulfate showed a clear seasonal pattern, with minimum during wintertime. For summer and wintertime coarse particles, only two factors were significant, with the first having high loadings for Na, Mg, Cl, S, Sr, K, Ca, and the coarse particle mass concentration (representing sea-salt aerosol). The second factor had high loadings for Al, Si, Fe, Ti, and Ca (soil dust aerosol). For the fine mode particles three factors were differentiated, and they represented sea-salt aerosol, soil dust and sulfates. The sea-salt source profile agreed with the average sea-water elemental composition to within 20 % for the elements Na, Mg, S, Cl, K, Ca and Br. The source apportionment for the coarse particle mass concentration (CPM) revealed that 86 to 89 % of the CPM is accounted for by the sea-salt aerosol component, and 3.2 to 6.8 % by soil dust and that 7.6 to 8.1 % of the CPM could not be apportioned. For the fine particle mass concentration (FPM), sea-salt aerosol accounted for 60%, sulfates for 24 to 31 %, soil dust for only 0.5 to 1.3 %. The concentration of some trace elements like Cr, Ni, Cu, Zn, and Pb appeared too high, maybe due to long range transport of polluted air masses, or regional air pollution sources in the Antarctic peninsula. These data were not used in the calculations. Individual particle analysis by Electron Probe X-Ray Microanalysis (EPMA) showed a variety of particle types. The 17708 particles from 35 fine mode samples could be clustered in 9 groups: NaCl, CaSO4, CaSO4 + NaCl, CaSO4 + MgCl2, S, Si + NaCl, soil dust, MgCl2, pure Si. A significant number of NaCl and MgCl2 particles showed small amounts of sulfur, possibly indicating reactions of these particles with gaseous sulfur compounds. Internal mixtures of silicates and marine aerosol particles were observed. Most of the sulfur in particles larger than 0.1-mu-m was in the form of CaSO4, and the abundance of these particles showed a seasonal variability with maximum in summer.</t>
  </si>
  <si>
    <t>ARTAXO, P (corresponding author), UNIV SAO PAULO,INST FIS,CAIXA POSTAL 20516,BR-01498 SAO PAULO,BRAZIL.</t>
  </si>
  <si>
    <t>Artaxo, Paulo/E-8874-2010; Maenhaut, Willy/M-3091-2013</t>
  </si>
  <si>
    <t>Artaxo, Paulo/0000-0001-7754-3036; Maenhaut, Willy/0000-0002-4715-4627</t>
  </si>
  <si>
    <t>10.1034/j.1600-0889.1992.00010.x</t>
  </si>
  <si>
    <t>WOS:A1992JP02500010</t>
  </si>
  <si>
    <t>DELMAS, RJ; KIRCHNER, S; PALAIS, JM; PETIT, JR</t>
  </si>
  <si>
    <t>1000 YEARS OF EXPLOSIVE VOLCANISM RECORDED AT THE SOUTH-POLE</t>
  </si>
  <si>
    <t>Cataclysmic volcanic eruptions generally disturb the global atmosphere markedly for around 2 years. During that time, long-life volcanic products (mainly H2SO4), stored in the stratosphere gradually return to the troposphere. Antarctic snow may be subsequently contaminated and acid signals recorded. The recovery of these signals along Antarctic ice cores provides a history of past volcanic events, most often of global, but sometimes of just regional, significance. Several physical and chemical techniques have been used to analyse a 1000-year ice core drilled near Amundsen-Scott Base. Acid and ultrafine ash deposits of volcanic origin have been carefully investigated. 23 major volcanic eruptions have been detected, dated and tentatively identified. The results have been compared with similar Antarctic and Greenland records. The amount of volcanic sulfate deposited in Antarctic snow, calculated and averaged over the last millennium, is, however, minor (13% of the total sulfate) in comparison with that of the marine biogenic source. The 19th century was the period of the millennium most seriously disturbed by global explosive volcanic activity. The chlorine cycle, as recorded in Antarctic ice, seems to be little affected even by such a large event as Tambora, 1815.</t>
  </si>
  <si>
    <t>DELMAS, RJ (corresponding author), LAB GLACIOL &amp; GEOPHYS ENVIRONMENT,BP 96,F-38402 ST MARTIN DHERES,FRANCE.</t>
  </si>
  <si>
    <t>10.1034/j.1600-0889.1992.00011.x</t>
  </si>
  <si>
    <t>WOS:A1992JP02500011</t>
  </si>
  <si>
    <t>SUTTIE, ED; WOLFF, EW</t>
  </si>
  <si>
    <t>SEASONAL INPUT OF HEAVY-METALS TO ANTARCTIC SNOW</t>
  </si>
  <si>
    <t>Cadmium, copper, lead and zinc concentrations have been measured on a sequence of snow blocks covering 2 years' accumulation at a site on the east coast of the Antarctic Peninsula. Careful collection and analysis techniques have ensured good data quality despite the very low concentrations, which averaged Cd 0.08 ng kg-1, Cu 4 ng kg-1, Pb 4 ng kg-1, Zn 0.4 ng kg-1. The elements show significant variations through the year. Pb has peaks in the autumn/winter period when both the crustal and marine aerosol are also at their maxima; despite a probable pollutant origin, Pb appears to be associated with natural aerosol in long range transport. No clear seasonal signal is observed for the other metals. At this site, the marine contribution to the concentrations of some metals may be significant.</t>
  </si>
  <si>
    <t>SUTTIE, ED (corresponding author), NERC,BRITISH ANTARCTIC SURVEY,MADINGLEY RD,CAMBRIDGE CB3 0ET,ENGLAND.</t>
  </si>
  <si>
    <t>Wolff, Eric W/D-7925-2014</t>
  </si>
  <si>
    <t>Wolff, Eric W/0000-0002-5914-8531</t>
  </si>
  <si>
    <t>10.1034/j.1600-0889.1992.00012.x</t>
  </si>
  <si>
    <t>WOS:A1992JP02500012</t>
  </si>
  <si>
    <t>LAW, R; SIMMONDS, I; BUDD, WF</t>
  </si>
  <si>
    <t>APPLICATION OF AN ATMOSPHERIC TRACER MODEL TO HIGH SOUTHERN LATITUDES</t>
  </si>
  <si>
    <t>We discuss the development of a global three-dimensional tracer model and use it to examine the atmospheric dispersal of passive tracer gases, particularly carbon dioxide, and their transport to Antarctica and the Southern Ocean. The tracer model is based on the University of Melbourne General Circulation Model and includes the effect of convective transport. Our results indicate the importance of a realistic treatment of the effect of convection. The model is applied to the dispersion of idealized distributions of tracer to determine atmospheric transport times. We examine particularly the time taken for the tracer front to reach the Antarctic coast and the South Pole in the case of clouds initialized at three latitudinal domains. The transport in all cases is seen to be very rapid south of about 45-degrees-S; this is due to the mixing associated with the strong and numerous transient disturbances at these latitudes in the Southern Hemisphere. The model is also used with an inverse technique and an annual mean carbon dioxide type distribution to deduce apparent sources and sinks of this gas. Net sources are found in the Northern Hemisphere and equatorial regions and net sinks in the Southern Hemisphere. This latter result is of considerable interest in view of the uncertainty of the CO2 uptake by the Southern Hemisphere oceans.</t>
  </si>
  <si>
    <t>LAW, R (corresponding author), UNIV MELBOURNE,DEPT METEOROL,PARKVILLE,VIC 3052,AUSTRALIA.</t>
  </si>
  <si>
    <t>Law, Rachel/AAV-1949-2020</t>
  </si>
  <si>
    <t>Law, Rachel/0000-0002-7346-0927; Simmonds, Ian/0000-0002-4479-3255</t>
  </si>
  <si>
    <t>10.1034/j.1600-0889.1992.00013.x</t>
  </si>
  <si>
    <t>WOS:A1992JP02500013</t>
  </si>
  <si>
    <t>GENTHON, C</t>
  </si>
  <si>
    <t>SIMULATIONS OF DESERT DUST AND SEA-SALT AEROSOLS IN ANTARCTICA WITH A GENERAL-CIRCULATION MODEL OF THE ATMOSPHERE</t>
  </si>
  <si>
    <t>A coupled aerosol/climate model, elaborated on the basis of a general circulation model of the atmosphere, is used to study the features of desert dust and sea-salt aerosols in the Antarctic region. Some of the observed seasonal characteristics of the two tracers are well simulated, and they are interpreted in terms of their relations with components of the atmospheric circulation. The model exhibits a strong influence of the boundary layer stability on the aerosols' vertical distributions near the surface. Observation at surface level may therefore be very misleading with respect to concentrations and seasonal variability higher in the atmosphere. An ice age experiment is run with the same aerosol/climate model, but fails to reproduce an expected large increase of dust and sea-salt concentrations in surface snow. The simulated enhancements of the production rates and atmospheric transport efficiency are weak. Changes in the distribution of the sources of dust, ignored in the experiment, could therefore have largely contributed to the last ice age dust increase. Sea-salt results suggest that the aerosol/climate model shortcomings are nevertheless not confined to source uncertainties, unless the complexity of the sources of sea-salt aerosol is also overlooked, for instance with respect to their relations with partial sea-ice cover.</t>
  </si>
  <si>
    <t>GENTHON, C (corresponding author), LAB GLACIOL &amp; GEOPHYS ENVIRONMENT,CNRS,54 RUE MOLIERE,DOMAINE UNIV,BP 96,F-38402 ST MARTIN DHERES,FRANCE.</t>
  </si>
  <si>
    <t>10.1034/j.1600-0889.1992.00014.x</t>
  </si>
  <si>
    <t>WOS:A1992JP02500014</t>
  </si>
  <si>
    <t>NOGUESPAEGLE, J; MO, KC; CALLAHAN, KP</t>
  </si>
  <si>
    <t>LOWER STRATOSPHERE WAVES DURING 1986-1989 SOUTHERN SPRINGS</t>
  </si>
  <si>
    <t>This paper describes the horizontal structure of ozone and 50 mb height waves for the 1986-1989 springs of the Southern Hemisphere using global NMC height analyses and Nimbus 7 TOMS Grid-T Version 6 data. Empirical Orthogonal Functions (EOFs) are obtained for the ozone and height data independently to identify the meridional structure of observed long waves as well as their propagation characteristics. It is found that the leading EOFs for both the ozone and 50 mb height waves exhibit wavenumber 1 and 2 patterns. The wave 1 pattern is usually centered at 60-65-degrees-S and it either propagates eastward with a period of 30 days or longer (1986, 1987, 1989) or it is quasi-stationary (1988). This wave is weak during 1987, a year with low ozone values which persisted into summer. The wave 2 pattern travels eastward with a period of 10-12 days. It is best defined while the polar vortex is strong and its amplitude in the ozone field is observed to decay sharply after onset of the summer regime. The correlation coefficients between ozone and 50 mb height principal components are high. These indicate high/low ozone values associated with high/low values of 50 mb heights. This distribution is consistent with the advection of ozone by planetary waves south of the ozone maximum, as shown by a simple linear wave model. This model consists of an equivalent barotropic wave between 5 and 150 mb. The observed total ozone amplitudes for waves 1 and 2 for most years are consistent with the total ozone predictions by the wave model. In contrast, during 1989, a year with a well defined vertically propagating wave 1, the linear model overpredicts the observed ozone wave amplitude by a factor of 2.</t>
  </si>
  <si>
    <t>NOGUESPAEGLE, J (corresponding author), UNIV UTAH,DEPT METEOROL,819 WM C BROWNING BLDG,SALT LAKE CITY,UT 84112, USA.</t>
  </si>
  <si>
    <t>10.1034/j.1600-0889.1992.00015.x</t>
  </si>
  <si>
    <t>WOS:A1992JP02500015</t>
  </si>
  <si>
    <t>HARRIS, JM</t>
  </si>
  <si>
    <t>AN ANALYSIS OF 5-DAY MIDTROPOSPHERIC FLOW PATTERNS FOR THE SOUTH-POLE - 1985-1989</t>
  </si>
  <si>
    <t>An analysis of 5-day midtropospheric flow patterns for the South Pole during 1985-1989 is presented. Cluster analysis was used to summarize trajectories by year and by month. The results indicate that flow from the east was most often anticyclonic and light, occurring 8-18 % of the time. Westerly flow patterns were the strongest and most frequent (37-51 % occurrence). They were consistently cyclonic, usually reflecting storms in the Ross Sea area, the average center of the circumpolar vortex. Strong northerly flow occurred more often in 1987 than in other years. Year-to-year variability was also evident in southwesterly flow, which was enhanced in 1988, and weaker in 1987, compared with other years. The lightest winds over the South Pole occur during January, while the most vigorous long-range transport to South Pole occurs from July through October. Selected isentropic trajectories were examined to determine errors inherent in the isobaric estimates. Isentropic trajectories from the east showed little vertical motion and good agreement with isobaric ones. Over west Antarctica, however, isentropic trajectories consistently showed positive vertical motion. As a result, their isobaric counterparts were too long and overestimated the cyclonic curvature in the flow. Preferred transport from the west with warm-air advection results from the circumpolar vortex being asymmetrical, and the average isotherms, though roughly circular, being offset to the east of the South Pole.</t>
  </si>
  <si>
    <t>HARRIS, JM (corresponding author), NOAA,CLIMATE MONITORING &amp; DIAGNOST LAB,325 BROADWAY,BOULDER,CO 80303, USA.</t>
  </si>
  <si>
    <t>10.1034/j.1600-0889.1992.00016.x</t>
  </si>
  <si>
    <t>WOS:A1992JP02500016</t>
  </si>
  <si>
    <t>ARGENTINI, S; MASTRANTONIO, G; FIOCCO, G; OCONE, R</t>
  </si>
  <si>
    <t>COMPLEXITY OF THE WIND-FIELD AS OBSERVED BY A SODAR SYSTEM AND BY AUTOMATIC WEATHER STATIONS ON THE NANSEN ICE-SHEET, ANTARCTICA, DURING SUMMER 1988-89 - 2 CASE-STUDIES</t>
  </si>
  <si>
    <t>In the Antarctic boundary layer, some phenomena appear to be particularly enhanced with respect to those at midlatitudes. Thermal stratifications are present almost all year and can substain drainage flows of different types. Several episodes of flows with different potential temperature and consequently with different buoyancy were observed on the Nansen Ice Sheet by a sodar. Two case studies are presented in which a comparison with the data of the automatic weather stations located on the Reeves and the Priestley glaciers as well on the Nansen Ice Sheet have been used. As a main result, we saw that during the summer time, the flow from the Reeves glacier may superimpose the one from the Priestley, in contrast with the current opinion based on the automatic weather station measurements averaged over the entire year. Also, an episode of barrier-katabatic flow interaction is shown in which the first is negatively buoyant in comparison with the second. Since the wind profile frequently showed a great variability with height, the importance of using remote sensing sensors in studies that realistically want to model the dynamics of the Antarctic boundary layer has been emphasized.</t>
  </si>
  <si>
    <t>ARGENTINI, S (corresponding author), CNR, IFA, VIA G GALILEI CP 27, I-00044 FRASCATI, ITALY.</t>
  </si>
  <si>
    <t>ARGENTINI, STEFANIA/0000-0002-7939-0309</t>
  </si>
  <si>
    <t>CO-ACTION PUBLISHING</t>
  </si>
  <si>
    <t>JARFALLA</t>
  </si>
  <si>
    <t>RIPVAGEN 7, JARFALLA, SE-175 64, SWEDEN</t>
  </si>
  <si>
    <t>10.1034/j.1600-0889.1992.00017.x</t>
  </si>
  <si>
    <t>WOS:A1992JP02500017</t>
  </si>
  <si>
    <t>PEEL, DA; MULVANEY, R</t>
  </si>
  <si>
    <t>TIME-TRENDS IN THE PATTERN OF OCEAN-ATMOSPHERE EXCHANGE IN AN ICE CORE FROM THE WEDDELL SEA SECTOR OF ANTARCTICA</t>
  </si>
  <si>
    <t>The east coast of the Antarctic Peninsula is strongly influenced by air masses that have traversed the Weddell Sea zone. A continuous record of annual-average values for delta O-18, delta-D, Cl- and non sea-salt SO42- in snowfall deposited since 1795, has been obtained on an ice core drilled on Dolleman Island (70-degrees-35.2'S, 60-degrees-55.5'W). Chemical changes along the ice core seem to be linked to changes in the concentration of the ice cover in the marginal ice zone. In the period since 1956, these variations appear to be coupled to the atmospheric circulation, as indexed by the atmospheric pressure gradient across the marginal ice zone. The largest anomaly in the 200-year sequence occurs in the period 1820-1880, during the final stages of the Little Ice Age. Exceptionally high concentrations of Cl-, low concentrations of biologically-derived sulphate, and high deuterium excess suggest that at this time there was a dense, compacted marginal ice zone with cyclones tracking more frequently than normal across ocean areas to the north of the ice edge. During the past century, there bas been a marked decrease in deuterium excess of about 4 parts per thousand which implies that there has been a progressively increasing contribution to precipitation from moisture sources at lower temperature, probably from within the marginal ice zone. The implication is that there may have been significant weakening of the ice cover in this zone during the past century, despite satellite evidence which reveals no significant change in the position of the ice edge, at least since 1973.</t>
  </si>
  <si>
    <t>PEEL, DA (corresponding author), NERC,BRITISH ANTARCTIC SURVEY,MADINGLEY RD,CAMBRIDGE CB3 0ET,ENGLAND.</t>
  </si>
  <si>
    <t>10.1034/j.1600-0889.1992.00018.x</t>
  </si>
  <si>
    <t>WOS:A1992JP02500018</t>
  </si>
  <si>
    <t>CLARKE, A</t>
  </si>
  <si>
    <t>IS THERE A LATITUDINAL DIVERSITY CLINE IN THE SEA</t>
  </si>
  <si>
    <t>TRENDS IN ECOLOGY &amp; EVOLUTION</t>
  </si>
  <si>
    <t>CLARKE, A (corresponding author), BRITISH ANTARCTIC SURVEY,CAMBRIDGE CB3 0ET,ENGLAND.</t>
  </si>
  <si>
    <t>ELSEVIER SCI LTD</t>
  </si>
  <si>
    <t>THE BOULEVARD, LANGFORD LANE, KIDLINGTON, OXFORD, OXON, ENGLAND OX5 1GB</t>
  </si>
  <si>
    <t>0169-5347</t>
  </si>
  <si>
    <t>TRENDS ECOL EVOL</t>
  </si>
  <si>
    <t>Trends Ecol. Evol.</t>
  </si>
  <si>
    <t>10.1016/0169-5347(92)90222-W</t>
  </si>
  <si>
    <t>Ecology; Evolutionary Biology; Genetics &amp; Heredity</t>
  </si>
  <si>
    <t>Environmental Sciences &amp; Ecology; Evolutionary Biology; Genetics &amp; Heredity</t>
  </si>
  <si>
    <t>JJ746</t>
  </si>
  <si>
    <t>WOS:A1992JJ74600002</t>
  </si>
  <si>
    <t>BRANDT, A</t>
  </si>
  <si>
    <t>THE GENUS COPERONUS WILSON, 1989 (CRUSTACEA, ISOPODA, ASELLOTA, MUNNOPSIDAE)</t>
  </si>
  <si>
    <t>ZOOLOGICAL JOURNAL OF THE LINNEAN SOCIETY</t>
  </si>
  <si>
    <t>ISOPODA; COPERONUS; TAXONOMY; BIOGEOGRAPHY; ANTARCTIC; DEEP SEA</t>
  </si>
  <si>
    <t>MORPHOLOGY</t>
  </si>
  <si>
    <t>BRANDT, A (corresponding author), INST POLAROKOL,WISCHHOFSTR 1-3,GEBAUDE 12,W-2300 KIEL 14,GERMANY.</t>
  </si>
  <si>
    <t>Brandt, Angelika/C-1630-2018</t>
  </si>
  <si>
    <t>ACADEMIC PRESS LTD</t>
  </si>
  <si>
    <t>24-28 OVAL RD, LONDON, ENGLAND NW1 7DX</t>
  </si>
  <si>
    <t>0024-4082</t>
  </si>
  <si>
    <t>ZOOL J LINN SOC-LOND</t>
  </si>
  <si>
    <t>Zool. J. Linn. Soc.</t>
  </si>
  <si>
    <t>10.1111/j.1096-3642.1992.tb01240.x</t>
  </si>
  <si>
    <t>JU328</t>
  </si>
  <si>
    <t>WOS:A1992JU32800004</t>
  </si>
  <si>
    <t>STAGG, HMJ; WILLCOX, JB</t>
  </si>
  <si>
    <t>A CASE FOR AUSTRALIA ANTARCTICA SEPARATION IN THE NEOCOMIAN (CA 125 MA)</t>
  </si>
  <si>
    <t>TECTONOPHYSICS</t>
  </si>
  <si>
    <t>BREAKUP; MARGIN</t>
  </si>
  <si>
    <t>The age of separation of Australia and Antarctica (that is, the onset of seafloor spreading) has usually been determined by the identification of seafloor-spreading magnetic anomalies adjacent to the margin, or by extrapolation of the spreading rate/time span between the oldest identified anomaly and the continent-ocean boundary (COB) as interpreted from magnetic and single-channel seismic data. The most recent estimate of the age of breakup using these methods is 95 +/- 5 Ma, in the Cenomanian. However, identification of the oldest magnetic anomalies, formed during the early phase of slow drift between Australia and Antarctica, is tenuous, particularly between southwest Australia and the central Great Australian Bight (GAB). An alternative approach for establishing the age of breakup is to determine the relationship of the continental margin sequences and the oceanic crust, using seismic data. Application of this technique to the western Great Australian Bight demonstrates that it is likely that the oldest interpreted oceanic crust is overlain by several hundred metres of sediment that is no younger than Valanginian (ca. 125 Ma); that is, separation of Australia and Antarctica must have occurred prior to this time, perhaps contemporaneously with the separation of Australia and Greater India off Western Australia. The similarity of structural and magnetic anomaly trends between the southern and western margins of Australia further suggests that breakup and spreading on those two margins are closely linked. However, there may be further complicating factors in the Australian-Antarctic extension and breakup history. High-quality migrated seismic data from the central Great Australian Bight, across what has been previously interpreted as oceanic crust, show the presence of listric faulting and apparent syn-rift sedimentation within basement. The gross structure is similar in appearance to published models of a metamorphic core complex. Other possibilities are that the observed structuring is the product of the re-rifting of oceanic crust of undetermined (pre-Valanginian) age, or that the zone oceanwards of the COB consists of highly thinned lower plate, probably injected by ribbons of oceanic basalt towards its southern edge. If such structures can also be identified in the western GAB, then it is clear that the age of the emplacement of the first oceanic crust between Australia and Antarctica is still undetermined.</t>
  </si>
  <si>
    <t>STAGG, HMJ (corresponding author), BUR MINERAL RESOURCES,GPO BOX 378,CANBERRA,ACT 2601,AUSTRALIA.</t>
  </si>
  <si>
    <t>0040-1951</t>
  </si>
  <si>
    <t>Tectonophysics</t>
  </si>
  <si>
    <t>AUG 30</t>
  </si>
  <si>
    <t>10.1016/0040-1951(92)90125-P</t>
  </si>
  <si>
    <t>JP008</t>
  </si>
  <si>
    <t>WOS:A1992JP00800002</t>
  </si>
  <si>
    <t>SHUMILOV, OI; HENRIKSEN, K; RASPOPOV, OM; KASATKINA, EA</t>
  </si>
  <si>
    <t>ARCTIC OZONE ABUNDANCE AND SOLAR PROTON EVENTS</t>
  </si>
  <si>
    <t>GEOPHYSICAL RESEARCH LETTERS</t>
  </si>
  <si>
    <t>ANTARCTICA; STATION</t>
  </si>
  <si>
    <t>In this study it is documented for the first time that the atmospheric ozone column density is decreased during solar proton events, GLEs (Ground Level Events), events with protons having energy exceeding 50 MeV and penetrating down to the ground. The ozone decrease was significant at the polar cap stations, Longyearbyen and Barentsburg at 78-degrees-N, whereas it was not detectable at the auroral zone stations Murmansk (69-degrees-N) and Tromso (70-degrees-N). The duration of the depletion was limited to the days of the proton precipitation, and the depletion may be explained by the ability of energetic protons to produce nitric and hydrogen oxides in the stratosphere and their catalytic reactions with ozone. Similar events are identified in the Antarctic.</t>
  </si>
  <si>
    <t>UNIV TROMSO,AURORAL OBSERV,N-9037 TROMSO,NORWAY</t>
  </si>
  <si>
    <t>UiT The Arctic University of Tromso</t>
  </si>
  <si>
    <t>SHUMILOV, OI (corresponding author), USSR ACAD SCI,INST POLAR GEOPHYS,APATITY 184200,USSR.</t>
  </si>
  <si>
    <t>Shumilov, Oleg/AAN-6025-2021; Shumilov, Oleg I./A-4533-2017; Kasatkina, Elena A./A-4673-2017; Shumilov, Oleg/B-5996-2017; Kasatkina, Elena/B-5329-2017</t>
  </si>
  <si>
    <t>Shumilov, Oleg/0000-0002-0686-6863; Kasatkina, Elena A./0000-0002-9834-4914; Shumilov, Oleg/0000-0001-7440-4479; Kasatkina, Elena/0000-0003-1701-1649</t>
  </si>
  <si>
    <t>0094-8276</t>
  </si>
  <si>
    <t>GEOPHYS RES LETT</t>
  </si>
  <si>
    <t>Geophys. Res. Lett.</t>
  </si>
  <si>
    <t>AUG 21</t>
  </si>
  <si>
    <t>10.1029/92GL01876</t>
  </si>
  <si>
    <t>JL393</t>
  </si>
  <si>
    <t>Bronze</t>
  </si>
  <si>
    <t>WOS:A1992JL39300006</t>
  </si>
  <si>
    <t>TORRES, O; AHMAD, Z; HERMAN, JR</t>
  </si>
  <si>
    <t>OPTICAL EFFECTS OF POLAR STRATOSPHERIC CLOUDS ON THE RETRIEVAL OF TOMS TOTAL OZONE</t>
  </si>
  <si>
    <t>JOURNAL OF GEOPHYSICAL RESEARCH-ATMOSPHERES</t>
  </si>
  <si>
    <t>ARCTIC STRATOSPHERE; LIDAR OBSERVATIONS; SEPTEMBER 1987; SAM-II; HOLE; ULTRAVIOLET; ANTARCTICA; ATMOSPHERE; AEROSOL; VORTEX</t>
  </si>
  <si>
    <t>Small areas of sharply reduced ozone density appear frequently in the maps produced from polar region total ozone mapping spectrometer (TOMS) data. These mini-holes are of the order of 1000 km in extent with a lifetime of a few days. On the basis of measurements from ground-based instruments, balloon-borne ozonesondes, and simultaneous measurements of aerosol and ozone concentrations during aircraft flights in the Arctic and Antarctic regions, the appearance of polar stratospheric clouds (PSCs) are frequently associated with false reductions in ozone derived from the TOMS albedo data. By combining radiative transfer calculations with the observed PSC and ozone data, it is shown that PSCs located near or above the ozone density maximum (with optical thickness greater than 0. 1) can explain most of the differences between TOMS ozone data and ground or in situ ozone measurements. Several examples of real and false TOMS mini-hole phenomenon are investigated using data from the 1989 Airborne Arctic Stratospheric Expedition (AASE) and from balloon flights over Norway and Sweden.</t>
  </si>
  <si>
    <t>NASA, GODDARD SPACE FLIGHT CTR, GREENBELT, MD 20771 USA</t>
  </si>
  <si>
    <t>National Aeronautics &amp; Space Administration (NASA); NASA Goddard Space Flight Center</t>
  </si>
  <si>
    <t>TORRES, O (corresponding author), HUGHES STX CORP, LANHAM, MD 20706 USA.</t>
  </si>
  <si>
    <t>Torres, Omar/G-4929-2013</t>
  </si>
  <si>
    <t>Herman, Jay/0000-0002-9146-1632</t>
  </si>
  <si>
    <t>2169-897X</t>
  </si>
  <si>
    <t>J GEOPHYS RES-ATMOS</t>
  </si>
  <si>
    <t>J. Geophys. Res.-Atmos.</t>
  </si>
  <si>
    <t>AUG 20</t>
  </si>
  <si>
    <t>D12</t>
  </si>
  <si>
    <t>10.1029/92JD01359</t>
  </si>
  <si>
    <t>JL282</t>
  </si>
  <si>
    <t>WOS:A1992JL28200020</t>
  </si>
  <si>
    <t>KONDO, Y; AIMEDIEU, P; KOIKE, M; IWASAKA, Y; NEWMAN, PA; SCHMIDT, U; MATTHEWS, WA; HAYASHI, M; SHELDON, WR</t>
  </si>
  <si>
    <t>REACTIVE NITROGEN, OZONE, AND NITRATE AEROSOLS OBSERVED IN THE ARCTIC STRATOSPHERE IN JANUARY 1990</t>
  </si>
  <si>
    <t>NITRIC-ACID; ANTARCTIC STRATOSPHERE; BALLOON OBSERVATIONS; POLAR STRATOSPHERE; HETEROGENEOUS REACTIONS; HYDROGEN-CHLORIDE; AIRBORNE LIDAR; ODD-NITROGEN; WATER-VAPOR; PARTICLES</t>
  </si>
  <si>
    <t>Total reactive nitrogen (NOy), nitrate aerosols, and ozone were measured between 12 and 30 km on board balloons launched from Esrange, near Kiruna, Sweden (68-degrees-N, 20-degrees-E), on January 18 and 31, 1990. A series of ozone measurements were performed using small balloons in addition to the measurements made simultaneously with NOy on the large gondola. On January 18, Kiruna was located inside the polar vortex, while it was outside the vortex on January 31. The NOy mixing ratio inside the vortex was 5 +/- 1 parts per billion by volume (ppbv) at the altitudes between 20 and 22 km. This value is considerably smaller than the value of about 13 ppbv that is expected from gas phase chemistry, indicating that a degree of denitrification had occurred by mid-January in 1990. On the other hand, the NOy mixing ratio outside the vortex in the same altitude region ranged between 6 and 13 ppbv, suggesting less denitrification outside the vortex. The cause of the denitrification is interpreted in terms of the very cold stratospheric temperature that prevailed from December 1989 to January 1990. The mixing ratios of nitric acid in gas phase (Schlager et al., 1990) and particulate phase (Hofmann et al., 1990) were measured on January 31, but not on the same gondola. The HNO3/NOy ratio was close to unity in a polar stratospheric cloud but decreased to 0.75 +/- 0.05 outside the cloud. Assuming this ratio, HNO3 has been found to be highly supersaturated over nitric acid trihydrate particles.</t>
  </si>
  <si>
    <t>CNRS, F-91371 VERRIERES LE BUISSON, FRANCE; DSIR, CENTRAL OTAGO 9182, NEW ZEALAND; FORSCHUNGSZENTRUM JULICH, INST CHEM &amp; DYNAM GEOSPHERE, W-5170 JULICH, GERMANY; UNIV HOUSTON, DEPT PHYS, HOUSTON, TX 77204 USA; NASA, GODDARD SPACE FLIGHT CTR, GREENBELT, MD 20771 USA</t>
  </si>
  <si>
    <t>Centre National de la Recherche Scientifique (CNRS); Helmholtz Association; Research Center Julich; University of Houston System; University of Houston; National Aeronautics &amp; Space Administration (NASA); NASA Goddard Space Flight Center</t>
  </si>
  <si>
    <t>KONDO, Y (corresponding author), NAGOYA UNIV, SOLAR TERR ENVIRONM LAB, TOYOKAWA, AICHI 442, JAPAN.</t>
  </si>
  <si>
    <t>Koike, Makoto/F-4366-2011; Kondo, Yutaka/D-1459-2012; Newman, Paul A./D-6208-2012</t>
  </si>
  <si>
    <t>Newman, Paul A./0000-0003-1139-2508</t>
  </si>
  <si>
    <t>10.1029/92JD00933</t>
  </si>
  <si>
    <t>WOS:A1992JL28200021</t>
  </si>
  <si>
    <t>KROES, GJ; CLARY, DC</t>
  </si>
  <si>
    <t>STICKING OF HCL AND CLOH TO ICE - A COMPUTATIONAL STUDY</t>
  </si>
  <si>
    <t>JOURNAL OF PHYSICAL CHEMISTRY</t>
  </si>
  <si>
    <t>POLAR STRATOSPHERIC CLOUDS; ANTARCTIC STRATOSPHERE; LIQUID WATER; NITRIC-ACID; HYDROGEN-CHLORIDE; VAPOR-PRESSURES; OZONE HOLE; PHASE; SOLUBILITY; DEPLETION</t>
  </si>
  <si>
    <t>We present results of classical trajectory calculations modeling physical adsorption of HCl and ClOH on single-crystal ice under stratospheric conditions. The adsorption energy that we calculate for adsorption of ClOH on ice (-60 kJ/mol) is in excellent agreement with experiment. On the other hand, the calculated surface coverage of single-crystal ice by HCl is orders of magnitude smaller than the values obtained experimentally for adsorption of HCl on vapor-deposited ice. The results suggest that the high surface coverages found in experiments cannot be due to physisorption alone.</t>
  </si>
  <si>
    <t>UNIV CAMBRIDGE, DEPT CHEM, LENSFIELD RD, CAMBRIDGE CB2 1EW, ENGLAND</t>
  </si>
  <si>
    <t>Clary, David C/AAC-3903-2019</t>
  </si>
  <si>
    <t>Clary, David C/0000-0003-4439-741X</t>
  </si>
  <si>
    <t>1155 16TH ST, NW, WASHINGTON, DC 20036 USA</t>
  </si>
  <si>
    <t>0022-3654</t>
  </si>
  <si>
    <t>J PHYS CHEM-US</t>
  </si>
  <si>
    <t>J. Phys. Chem.</t>
  </si>
  <si>
    <t>10.1021/j100196a044</t>
  </si>
  <si>
    <t>Chemistry, Physical</t>
  </si>
  <si>
    <t>Chemistry</t>
  </si>
  <si>
    <t>JK807</t>
  </si>
  <si>
    <t>WOS:A1992JK80700044</t>
  </si>
  <si>
    <t>KHAN, MA; MAGUIRE, PKH; SWAIN, CJ</t>
  </si>
  <si>
    <t>GEOPHYSICAL MODELS OF THE KENYA RIFT</t>
  </si>
  <si>
    <t>GREGORY RIFT; VALLEY; GRAVITY</t>
  </si>
  <si>
    <t>KHAN, MA (corresponding author), UNIV LEICESTER,DEPT GEOL,LEICESTER LE1 7RH,ENGLAND.</t>
  </si>
  <si>
    <t>1-4</t>
  </si>
  <si>
    <t>10.1016/0040-1951(92)90024-Z</t>
  </si>
  <si>
    <t>JN389</t>
  </si>
  <si>
    <t>WOS:A1992JN38900023</t>
  </si>
  <si>
    <t>ALCORN, GB</t>
  </si>
  <si>
    <t>MY ANTARCTIC PRACTICE</t>
  </si>
  <si>
    <t>MEDICAL JOURNAL OF AUSTRALIA</t>
  </si>
  <si>
    <t>AUSTRALASIAN MED PUBL CO LTD</t>
  </si>
  <si>
    <t>SYDNEY</t>
  </si>
  <si>
    <t>LEVEL 1, 76 BERRY ST, SYDNEY NSW 2060, AUSTRALIA</t>
  </si>
  <si>
    <t>0025-729X</t>
  </si>
  <si>
    <t>MED J AUSTRALIA</t>
  </si>
  <si>
    <t>Med. J. Aust.</t>
  </si>
  <si>
    <t>AUG 17</t>
  </si>
  <si>
    <t>10.5694/j.1326-5377.1992.tb137131.x</t>
  </si>
  <si>
    <t>Medicine, General &amp; Internal</t>
  </si>
  <si>
    <t>General &amp; Internal Medicine</t>
  </si>
  <si>
    <t>JQ850</t>
  </si>
  <si>
    <t>WOS:A1992JQ85000013</t>
  </si>
  <si>
    <t>FIEKAS, V; ELKEN, J; MULLER, TJ; AITSAM, A; ZENK, W</t>
  </si>
  <si>
    <t>A VIEW OF THE CANARY BASIN THERMOCLINE CIRCULATION IN WINTER</t>
  </si>
  <si>
    <t>JOURNAL OF GEOPHYSICAL RESEARCH-OCEANS</t>
  </si>
  <si>
    <t>MEDITERRANEAN SALT LENS; SUB-TROPICAL FRONT; NORTH-ATLANTIC; SALINITY MAXIMUM; AZORES CURRENT; CURRENT-METER; WATER; OCEAN; GYRE; PATTERNS</t>
  </si>
  <si>
    <t>During January and February 1989 the recirculation of the subtropical gyre in the eastern North Atlantic was surveyed with a three-ship experiment. The analysis of hydrographic measurements and velocity data from a shipboard acoustic Doppler current profiler reveals the synoptic-scale circulation patterns and water mass distributions in the Canary Basin. The geostrophic transport stream function estimated with a horizontally varying reference level of no motion highlights the major currents in three layers representing the vertical structure of the horizontal circulation. The classical circulation scheme is shown by the stream function in the upper 200 m: the Azores, Canary, and North Equatorial currents. Unlike the deep-penetrating Azores Current, the Canary Current and the North Equatorial Current are restricted to the upper 200 m. Both carry North Atlantic Central Water along the water mass boundary with South Atlantic Central Water. South Atlantic Central Water flows through the passage between the Cape Verde archipelago and Africa via narrow currents into the area north of 14.5-degrees-N. At the southern edge of the subtropical gyre we identify an eastward flow of Antarctic Intermediate Water between 700 and 1200 m.</t>
  </si>
  <si>
    <t>ACAD SCI ESTONIA, INST THERMOPHYS &amp; ELECTROPHYS, TALLINN, ESTONIA, USSR; UNIV KIEL, INST MEERESKUNDE, W-2300 KIEL 1, GERMANY</t>
  </si>
  <si>
    <t>University of Kiel</t>
  </si>
  <si>
    <t>FORSCH ANSTALT WASSERSCHALL &amp; GEOPHYS BUNDESWEHR, KLAUSDORFER WEG 2, W-2300 KIEL, GERMANY.</t>
  </si>
  <si>
    <t>Elken, Jüri/N-3300-2019; Elken, Jüri/H-6883-2012</t>
  </si>
  <si>
    <t>Elken, Jüri/0000-0003-3362-2730;</t>
  </si>
  <si>
    <t>2169-9275</t>
  </si>
  <si>
    <t>2169-9291</t>
  </si>
  <si>
    <t>J GEOPHYS RES-OCEANS</t>
  </si>
  <si>
    <t>J. Geophys. Res.-Oceans</t>
  </si>
  <si>
    <t>AUG 15</t>
  </si>
  <si>
    <t>C8</t>
  </si>
  <si>
    <t>10.1029/92JC01095</t>
  </si>
  <si>
    <t>JK503</t>
  </si>
  <si>
    <t>WOS:A1992JK50300001</t>
  </si>
  <si>
    <t>GRIBBIN, J</t>
  </si>
  <si>
    <t>SATELLITE BEAMS BACK BAD-NEWS ON ANTARCTIC OZONE</t>
  </si>
  <si>
    <t>NEW SCIENTIST</t>
  </si>
  <si>
    <t>NEW SCIENTIST PUBL EXPEDITING INC</t>
  </si>
  <si>
    <t>ELMONT</t>
  </si>
  <si>
    <t>200 MEACHAM AVE, ELMONT, NY 11003</t>
  </si>
  <si>
    <t>0262-4079</t>
  </si>
  <si>
    <t>NEW SCI</t>
  </si>
  <si>
    <t>New Sci.</t>
  </si>
  <si>
    <t>JJ811</t>
  </si>
  <si>
    <t>WOS:A1992JJ81100021</t>
  </si>
  <si>
    <t>VAZQUEZ, MJ; QUINOA, E; RIGUERA, R; SANMARTIN, A; DARIAS, J</t>
  </si>
  <si>
    <t>SANTIAGOSIDE, THE 1ST ASTEROSAPONIN FROM AN ANTARCTIC STARFISH (NEOSMILASTER-GEORGIANUS)</t>
  </si>
  <si>
    <t>TETRAHEDRON</t>
  </si>
  <si>
    <t>MARINE NATURAL-PRODUCTS</t>
  </si>
  <si>
    <t>A new asterosaponin, named santiagoside (1), has been isolated from the Antarctic starfish Neosmilaster georgianus and, its structure elucidated on the basis of extensive spectroscopic experiments and chemical correlations. Santiagoside is the first asterosaponin possessing a tetrasaccharide sugar chain and a 1,4-disubstituted glucose unit.</t>
  </si>
  <si>
    <t>UNIV SANTIAGO DE COMPOSTELA,FAC QUIM,DEPT QUIM ORGAN,E-15706 SANTIAGO,SPAIN; CSIC,LA LAGUNA,SPAIN; UNIV CHILE,FAC CIENCIAS,DEPT QUIM,SANTIAGO,CHILE</t>
  </si>
  <si>
    <t>Universidade de Santiago de Compostela; Consejo Superior de Investigaciones Cientificas (CSIC); Universidad de Chile</t>
  </si>
  <si>
    <t>Quiñoá, Emilio/D-8920-2011; Riguera, Ricardo/I-6476-2015</t>
  </si>
  <si>
    <t>Quiñoá, Emilio/0000-0003-3019-3408; Riguera, Ricardo/0000-0001-5133-0454</t>
  </si>
  <si>
    <t>0040-4020</t>
  </si>
  <si>
    <t>Tetrahedron</t>
  </si>
  <si>
    <t>AUG 7</t>
  </si>
  <si>
    <t>10.1016/S0040-4020(01)80019-3</t>
  </si>
  <si>
    <t>Chemistry, Organic</t>
  </si>
  <si>
    <t>JK100</t>
  </si>
  <si>
    <t>WOS:A1992JK10000009</t>
  </si>
  <si>
    <t>HUNTLEY, ME; LOPEZ, MDG</t>
  </si>
  <si>
    <t>TEMPERATURE-DEPENDENT PRODUCTION OF MARINE COPEPODS - A GLOBAL SYNTHESIS</t>
  </si>
  <si>
    <t>AMERICAN NATURALIST</t>
  </si>
  <si>
    <t>CALANOIDES-ACUTUS COPEPODA; ANTARCTIC COASTAL WATERS; EGG-PRODUCTION; PLANKTONIC COPEPOD; CALANUS-PACIFICUS; FEEDING-BEHAVIOR; NORTH PACIFIC; GROWTH-RATE; ZOOPLANKTONIC ASSEMBLAGES; VERTICAL DISTRIBUTIONS</t>
  </si>
  <si>
    <t>Estimating the production of marine copepods depends on measuring two key variables: biomass and growth rate. The major difficulty in estimating production of marine copepods and other zooplankton has been the inability to obtain precise, rapid measurements. In practice the variability in measurement of biomass greatly exceeds that in growth rate. It is shown here that individual growth rates of copepods can be accurately estimated from data on generation times and the weights of eggs and adults. Analysis of 181 separately published estimates of generation time for 33 species of copepods at environmental temperatures ranging from -1.7-degrees to 30.7-degrees-C shows that temperature alone explains more than 90% of the variance in growth rate. Temperature dependence of growth rate transcends species differences. Weight-specific growth rate appears to be independent of body size. We hypothesize that food may not be limiting to growth in nature; the impression that food is limiting may be due to sampling at the wrong scales. Another possible cause of the apparent maximum growth rates of copepods in nature is predation mortality, which could selectively remove slower-growing individuals from the population. The temperature-dependent model developed here predicts the phenomenon of decreasing body size with increasing environmental temperature, often observed for single species of copepods. A method is suggested for making more accurate estimates of secondary production by using modern instrumentation to make quasi-synoptic measurements of biomass and temperature and using the temperature-dependent model to estimate individual growth rates.</t>
  </si>
  <si>
    <t>HUNTLEY, ME (corresponding author), UNIV CALIF SAN DIEGO,SCRIPPS INST OCEANOG,0202,LA JOLLA,CA 92093, USA.</t>
  </si>
  <si>
    <t>5720 S WOODLAWN AVE, CHICAGO, IL 60637</t>
  </si>
  <si>
    <t>0003-0147</t>
  </si>
  <si>
    <t>AM NAT</t>
  </si>
  <si>
    <t>Am. Nat.</t>
  </si>
  <si>
    <t>AUG</t>
  </si>
  <si>
    <t>10.1086/285410</t>
  </si>
  <si>
    <t>Ecology; Evolutionary Biology</t>
  </si>
  <si>
    <t>Environmental Sciences &amp; Ecology; Evolutionary Biology</t>
  </si>
  <si>
    <t>JE849</t>
  </si>
  <si>
    <t>WOS:A1992JE84900002</t>
  </si>
  <si>
    <t>LAMBERT, M; NIELSEN, E; BURNS, G</t>
  </si>
  <si>
    <t>CONJUGATE OBSERVATIONS OF THE AURORAL IONOSPHERE USING MULTI NARROW-BEAM RIOMETERS</t>
  </si>
  <si>
    <t>ANNALES GEOPHYSICAE-ATMOSPHERES HYDROSPHERES AND SPACE SCIENCES</t>
  </si>
  <si>
    <t>ABSORPTION; DYNAMICS; MODEL</t>
  </si>
  <si>
    <t>To enable the study of the dynamics of conjugate regions of ionospheric cosmic noise absorption (CNA), measurements of CNA were made using riometers with multiple narrow-beams at two northern hemisphere stations, Ramfjord (L = 6.1) and Ny Alesund (L = 16.1), and one southern hemisphere station, Davis (L = 13.9; in near conjugacy with Ny Alesund). At each station there, was a riometer with four fixed, narrow beams spatially configured to enable the calculation of the horizontal velocities of absorption regions caused by high energy particle precipitation into the ionosphere. An example from one station (Davis) of the close correlation between the dynamics of the optical aurora and the CNA region is presented. A statistical analysis of several hundred absorption events from the three stations from 16 February 1989 to 26 January 1990 shows that 14 +/- 3 % of the events from the Davis-Ny Alesund pair and 11 +/- 2 % of the events from the Davis-Ramfjord pair are probably related to conjugate absorption regions. The observations related to conjugate absorption regions. Nine conjugate events were found to be suitable for the analysis of the dynamics of the conjugate absorption regions. Surprisingly, relatively few conjugate events were identifiable at all three stations. This suggests that conjugacy must be affected by processes not accounted for in the magnetic field line models. Dynamics of the CNA regions and accompanying auroral electrojets (as determined from ground-based magnetometer data) from one such event with three absorption peaks common to all three stations, are analysed in detail. The results show a high degree of conjugacy for the dynamics of the CNA regions, with the particle precipitation having both poleward and equatorward moving parts. For the same event there was a break-down in conjugacy for the electrojet currents.</t>
  </si>
  <si>
    <t>MAX PLANCK INST AERON,POSTFACH 20,W-3411 KATLENBURG DUHM,GERMANY; CHANNEL HIGHWAY,DIV AUSTR ANTARCTIC,KINGSTON,TAS 7050,AUSTRALIA</t>
  </si>
  <si>
    <t>Max Planck Society</t>
  </si>
  <si>
    <t>0992-7689</t>
  </si>
  <si>
    <t>ANN GEOPHYS</t>
  </si>
  <si>
    <t>Ann. Geophys.-Atmos. Hydrospheres Space Sci.</t>
  </si>
  <si>
    <t>Astronomy &amp; Astrophysics; Geosciences, Multidisciplinary; Meteorology &amp; Atmospheric Sciences</t>
  </si>
  <si>
    <t>Astronomy &amp; Astrophysics; Geology; Meteorology &amp; Atmospheric Sciences</t>
  </si>
  <si>
    <t>JM967</t>
  </si>
  <si>
    <t>WOS:A1992JM96700005</t>
  </si>
  <si>
    <t>CHYLEK, P; JOHNSON, B; WU, H</t>
  </si>
  <si>
    <t>BLACK CARBON CONCENTRATION IN BYRD STATION ICE CORE - FROM 13,000 TO 700 YEARS BEFORE PRESENT</t>
  </si>
  <si>
    <t>ATMOSPHERIC METHANE; GRAPHITIC CARBON; ANTARCTIC ICE; RECORD; SNOW; SENSITIVITY; STORAGE; AEROSOL; SOOT</t>
  </si>
  <si>
    <t>We have determined the concentration of black carbon in 22 ice core samples from Byrd Station (West Antarctica) covering the time period from about 13,000 to 700 years before present. For the first time, black carbon concentrations were obtained in an ice core which included a part of the last climatic transition. We found an average black carbon concentration of 0.1-mu-g/kg during the Wisconsin-Holocene climatic transition. After the transition the black carbon concentration in the ice core oscillated between 0.1 and 0.95-mu-g, with an average concentration of 0.5-mu-g/kg. The increase in black carbon concentration occurred several hundred years after changes in delta-O-18, CO2 and CH4 characterizing the end of the last (Wisconsin) ice age. We suggest that expansion of the land biomass during the early Holocene was responsible for the observed increase of black carbon concentration in the Byrd Station ice core.</t>
  </si>
  <si>
    <t>SUNY ALBANY,DEPT ATMOSPHER SCI,ALBANY,NY 12222; SUNY ALBANY,ATMOSPHER SCI RES CTR,ALBANY,NY 12222; DALHOUSIE UNIV,DEPT OCEANOG,HALIFAX B3H 3J5,NS,CANADA</t>
  </si>
  <si>
    <t>State University of New York (SUNY) System; State University of New York (SUNY) Albany; State University of New York (SUNY) System; State University of New York (SUNY) Albany; Dalhousie University</t>
  </si>
  <si>
    <t>CHYLEK, P (corresponding author), DALHOUSIE UNIV,DEPT PHYS OCEANOG,ATMOSPHER SCI PROGRAM,HALIFAX B3H 3J5,NS,CANADA.</t>
  </si>
  <si>
    <t>Chylek, Petr/AAM-8296-2020</t>
  </si>
  <si>
    <t>Chylek, Petr/0000-0001-5916-1608</t>
  </si>
  <si>
    <t>WOS:A1992JM96700010</t>
  </si>
  <si>
    <t>PUSKEPPELEIT, M; QUINTERN, LE; ELNAGGAR, S; SCHOTT, JU; ESCHWEILER, U; HORNECK, G; BUCKER, H</t>
  </si>
  <si>
    <t>LONG-TERM DOSIMETRY OF SOLAR UV-RADIATION IN ANTARCTICA WITH SPORES OF BACILLUS-SUBTILIS</t>
  </si>
  <si>
    <t>APPLIED AND ENVIRONMENTAL MICROBIOLOGY</t>
  </si>
  <si>
    <t>ULTRAVIOLET-RADIATION; TOTAL OZONE; SUNLIGHT; STATION</t>
  </si>
  <si>
    <t>The main objective was to assess the influence of the seasonal stratospheric ozone depletion on the UV climate in Antarctica by using a biological test system. This method is based on the UV sensitivity of a DNA repair-deficient strain of Bacillus subtilis (TKJ 6321). In our field experiment, dried layers of B. subtilis spores on quartz discs were exposed in different seasons in an exposure box open to solar radiation at the German Antarctic Georg von Neumayer Station (70-degrees-37'S, 8-degrees-22'W). The UV-induced loss of the colony-forming ability was chosen as the biological end point and taken as a measure for the absorbed biologically harmful UV radiation. Inactivation constants were calculated from the resulting dose-response curves. The results of field experiments performed in different seasons indicate a strongly season-dependent trend of the daily UV-B level. Exposures performed at extremely depleted ozone concentrations (October 1990) gave higher biologically harmful UV-B levels than expected from the calculated season-dependent trend, which was determined at normal ozone values. These values were similar to values which were measured during the Antarctic summer, indicating that the depleted ozone column thickness has an extreme influence on the biologically harmful UV climate on ground.</t>
  </si>
  <si>
    <t>GERMAN AEROSP RES ESTAB,DLR,INST AEROSP MED,DIV BIOPHYS,W-5000 COLOGNE 90,GERMANY; ALFRED WEGENER INST POLAR &amp; MARINE RES,W-2850 BREMERHAVEN,GERMANY</t>
  </si>
  <si>
    <t>Helmholtz Association; German Aerospace Centre (DLR); Helmholtz Association; Alfred Wegener Institute, Helmholtz Centre for Polar &amp; Marine Research</t>
  </si>
  <si>
    <t>AMER SOC MICROBIOLOGY</t>
  </si>
  <si>
    <t>1325 MASSACHUSETTS AVENUE, NW, WASHINGTON, DC 20005-4171</t>
  </si>
  <si>
    <t>0099-2240</t>
  </si>
  <si>
    <t>APPL ENVIRON MICROB</t>
  </si>
  <si>
    <t>Appl. Environ. Microbiol.</t>
  </si>
  <si>
    <t>10.1128/AEM.58.8.2355-2359.1992</t>
  </si>
  <si>
    <t>Biotechnology &amp; Applied Microbiology; Microbiology</t>
  </si>
  <si>
    <t>JF839</t>
  </si>
  <si>
    <t>Green Published, Bronze</t>
  </si>
  <si>
    <t>WOS:A1992JF83900002</t>
  </si>
  <si>
    <t>KOTTMEIER, C; ENGELBART, D</t>
  </si>
  <si>
    <t>GENERATION AND ATMOSPHERIC HEAT-EXCHANGE OF COASTAL POLYNYAS IN THE WEDDELL SEA</t>
  </si>
  <si>
    <t>BOUNDARY-LAYER METEOROLOGY</t>
  </si>
  <si>
    <t>BOUNDARY-LAYER; PACK ICE</t>
  </si>
  <si>
    <t>The forcing mechanisms for Antarctic coastal polynyas and the thermodynamic effects of existing polynyas are studied by means of an air-sea-ice interaction experiment in the Weddell Sea in October and November 1986. Coastal polynyas develop in close relationship to the ice motion and form most rapidly with offshore ice motion. Narrow polynyas occur frequently on the lee side of headlands and with strong curvature of the coastline. From the momentum balance of drifting sea ice, a forcing diagram is constructed, which relates ice motion to the surface-layer wind vector v(z) and to the geostrophic ocean current vector c(g). In agreement with the data, wind forcing dominates when the wind speed at a height of 3 m exceeds the geostrophic current velocity by a factor of at least 33. This condition within the ocean regime of the Antarctic coastal current usually is fulfilled for wind speeds above 5 m/s at a height of 3 m. Based on a nonlinear parameter estimation technique, optimum parameters for free ice drift are calculated. Including a drift dependent geostrophic current in the ice/water drag yields a maximum of explained variance (91%) of ice velocity. The turbulent heat exchange between sea ice and polynya surfaces is derived from surface-layer wind and temperature data, from temperature changes of the air mass along its trajectory and from an application of the resistance laws for the atmospheric PBL. The turbulent heat flux averaged over all randomly distributed observations in coastal polynyas is 143 W/m2. This value is significantly different over pack ice and shelf ice surfaces,where downward fluxes prevail. The large variances of turbulent fluxes can be explained by variable wind speeds and air temperatures. The heat fluxes are also affected by cloud feedback processes and vary in time dur to the formation of new ice at the polynya surface. Maximum turbulent fluxes of more than 400 W/m2 result from strong winds and low air temperatures. The heat exchange is similarly intense in a narrow zone close to the ice front, when under weak wind conditions, a local circulation develops and cold air associated with strong surface inversions over the shelf ice is heated above the open water.</t>
  </si>
  <si>
    <t>UNIV HANNOVER,INST METEOROL &amp; KLIMATOL,W-3000 HANNOVER 21,GERMANY</t>
  </si>
  <si>
    <t>Leibniz University Hannover</t>
  </si>
  <si>
    <t>KOTTMEIER, C (corresponding author), ALFRED WEGENER INST POLAR &amp; MARINE RES,AM HANDELSHAFEN 12,W-2850 BREMERHAVEN,GERMANY.</t>
  </si>
  <si>
    <t>Kottmeier, Christoph/A-9553-2013</t>
  </si>
  <si>
    <t>Kottmeier, Christoph/0000-0002-2196-2052</t>
  </si>
  <si>
    <t>KLUWER ACADEMIC PUBL</t>
  </si>
  <si>
    <t>DORDRECHT</t>
  </si>
  <si>
    <t>SPUIBOULEVARD 50, PO BOX 17, 3300 AA DORDRECHT, NETHERLANDS</t>
  </si>
  <si>
    <t>0006-8314</t>
  </si>
  <si>
    <t>BOUND-LAY METEOROL</t>
  </si>
  <si>
    <t>Bound.-Layer Meteor.</t>
  </si>
  <si>
    <t>10.1007/BF00119376</t>
  </si>
  <si>
    <t>JL801</t>
  </si>
  <si>
    <t>WOS:A1992JL80100001</t>
  </si>
  <si>
    <t>FORGE, TA; MACGUIDWIN, AE</t>
  </si>
  <si>
    <t>EFFECTS OF WATER POTENTIAL AND TEMPERATURE ON SURVIVAL OF THE NEMATODE MELOIDOGYNE-HAPLA IN FROZEN SOIL</t>
  </si>
  <si>
    <t>LIVING ANTARCTIC NEMATODES; COLD-HARDINESS; 2ND-STAGE JUVENILES; SEASONAL-VARIATION; WINTER SURVIVAL; INCOGNITA; TOLERANCE; ANHYDROBIOSIS; EGGS</t>
  </si>
  <si>
    <t>The effects of water potential on the survival of Meloidogyne hapla second-stage juveniles in frozen soil were studied. Soil-water potentials and freezing temperatures tested ranged from 0 to -1910 kPa and from -1 to -4-degrees-C, respectively. Survivorship was greater in soil at water potentials of -1910 to -520 kPa than in soil at higher water potentials. Saturating the soil immediately before freezing reduced survivorship, but it was still greater for juveniles exposed to low water potentials before saturation. Thus, low water potentials increased survivorship directly by reducing the pore space filled with ice and indirectly by causing physiological changes that increased the ability of juveniles to survive frozen conditions. Exposure to low water potentials in polyethylene glycol solutions at 24-degrees-C also caused an increase in the percentage of juveniles that survived frozen conditions. Regardless of water potential experienced (-2050 to 0 Kpa), subsequent exposure to 4-degrees-C caused an additional increase in the percentage surviving frozen conditions. However, exposure to a low water potential (-1110 kPa) at 0-degrees-C did not cause an increase in tolerance of frozen conditions. Juveniles extracted from frozen soil or solutions appeared desiccated. Survivorship in frozen solutions was compared with survivorship at water potential and temperature combinations equivalent to those of the frozen solutions. Survivorship was the same in both situations, indicating that desiccation may be an important stress responsible for mortality in frozen conditions.</t>
  </si>
  <si>
    <t>UNIV WISCONSIN,DEPT PLANT PATHOL,MADISON,WI 53706</t>
  </si>
  <si>
    <t>University of Wisconsin System; University of Wisconsin Madison</t>
  </si>
  <si>
    <t>10.1139/z92-214</t>
  </si>
  <si>
    <t>JP720</t>
  </si>
  <si>
    <t>WOS:A1992JP72000012</t>
  </si>
  <si>
    <t>IDSO, SB</t>
  </si>
  <si>
    <t>THE DMS-CLOUD ALBEDO FEEDBACK EFFECT - GREATLY UNDERESTIMATED</t>
  </si>
  <si>
    <t>CLIMATIC CHANGE</t>
  </si>
  <si>
    <t>Letter</t>
  </si>
  <si>
    <t>ANTARCTIC ICE CORE; BIOGENIC SULFUR; PHYTOPLANKTON GROWTH; CARBON-DIOXIDE; DIMETHYLSULFIDE; ATLANTIC; TEMPERATURE; AEROSOL; PACIFIC; WIND</t>
  </si>
  <si>
    <t>There are a number of ways by which the biosphere may counter any impetus for global warming that might be produced by the rising CO2 content of earth's atmosphere. Evidence for one of these phenomena, the DMS-cloud feedback effect, is discussed in light of recent claims that it is not of sufficient strength to be of much importance.</t>
  </si>
  <si>
    <t>IDSO, SB (corresponding author), US WATER CONSERVAT LAB,PHOENIX,AZ 85040, USA.</t>
  </si>
  <si>
    <t>0165-0009</t>
  </si>
  <si>
    <t>Clim. Change</t>
  </si>
  <si>
    <t>10.1007/BF00141380</t>
  </si>
  <si>
    <t>Environmental Sciences; Meteorology &amp; Atmospheric Sciences</t>
  </si>
  <si>
    <t>Environmental Sciences &amp; Ecology; Meteorology &amp; Atmospheric Sciences</t>
  </si>
  <si>
    <t>JF464</t>
  </si>
  <si>
    <t>WOS:A1992JF46400006</t>
  </si>
  <si>
    <t>CARUSO, C; RUTIGLIANO, B; RICCIO, A; KUNZMANN, A; DIPRISCO, G</t>
  </si>
  <si>
    <t>THE AMINO-ACID-SEQUENCE OF THE SINGLE HEMOGLOBIN OF THE HIGH-ANTARCTIC FISH BATHYDRACO-MARRI NORMAN</t>
  </si>
  <si>
    <t>1. Bathydraco marri Norman is a cold-adapted Antarctic teleost (Family: Bathydraconidae), living preferably at depths between 400 and 1200 m. 2. The blood of this species contains a single hemoglobin, in which oxygen binding is pH-regulated (Bohr and Root effects). 3. The complete amino acid sequence of the alpha and beta-chains of the hemoglobin of B. marri has been elucidated.</t>
  </si>
  <si>
    <t>CNR,INST PROT BIOCHEM &amp; ENZYMOL,VIA MARCONI 10,I-80125 NAPLES,ITALY; UNIV KIEL,INST POLAR ECOL,W-2300 KIEL 1,GERMANY</t>
  </si>
  <si>
    <t>Consiglio Nazionale delle Ricerche (CNR); Istituto di Biochimica delle Proteine (IBP-CNR); University of Kiel</t>
  </si>
  <si>
    <t>Kunzmann, Andreas/O-5459-2019; Kunzmann, Andreas/O-1345-2013; caruso, carla/AAC-4123-2019</t>
  </si>
  <si>
    <t>Kunzmann, Andreas/0000-0002-9500-4332; Kunzmann, Andreas/0000-0002-9500-4332; caruso, carla/0000-0002-2482-8254</t>
  </si>
  <si>
    <t>10.1016/0305-0491(92)90106-2</t>
  </si>
  <si>
    <t>JH263</t>
  </si>
  <si>
    <t>WOS:A1992JH26300046</t>
  </si>
  <si>
    <t>WILLIAMS, TD; RODWELL, S</t>
  </si>
  <si>
    <t>ANNUAL VARIATION IN RETURN RATE, MATE AND NEST-SITE FIDELITY IN BREEDING GENTOO AND MACARONI PENGUINS</t>
  </si>
  <si>
    <t>CONDOR</t>
  </si>
  <si>
    <t>PENGUINS; EUDYPTES-CHRYSOLOPHUS; PYGOSCELIS-PAPUA; RETURN RATES; MATE AND NEST-SITE FIDELITY</t>
  </si>
  <si>
    <t>SOUTH-GEORGIA; PYGOSCELIS-ADELIAE; BIRD ISLAND; SUCCESS; BIOLOGY; PAPUA; AGE; INCUBATION; PUFFINUS; BEHAVIOR</t>
  </si>
  <si>
    <t>Annual variation in return rate of breeding birds, mate and nest-site fidelity was studied in the resident Gentoo (Pygoscelis papua) and migratory Macaroni (Eudyptes chrysolophus) Penguin from 1986 to 1990 at Bird Island, South Georgia (54-degrees-S, 38-degrees-W). Return rates (proportion of birds breeding in year x which returned to breed in year x + 1) varied significantly between years: 20-79% and 35-73% in Gentoo and Macaroni Penguins, respectively. Lowest values in both species (in 1987) followed a severe, prolonged winter and were associated with delayed onset of breeding and decreased breeding population size. Decreased return rate was caused by (a) extensive non-breeding in adult birds: 25% of Gentoo and 14% of Macaroni Penguins which bred in 1986 were alive but failed to breed in 1987, and (b) increased adult mortality. Mate fidelity also varied between years in Gentoo Penguins (0-89%) with no birds retaining the same mate in 1987. In contrast, in Macaroni Penguins mate fidelity was high (71-79%) in all three years. This difference may be due to the shorter pre-breeding period, greater synchrony of arrival and pattern of continuous nest attendance in Macaroni Penguins. Failed breeders were more likely to change mate in Macaroni, but not Gentoo, Penguins but there was no difference in subsequent breeding success or mean laying date between new and established pairs in either species. Both species showed a high degree of nest-site fidelity in all years (Gentoo, 89-100%; Macaroni 69-87%). Females were more likely than males to change nest-site following mate change. Intra-season pair fidelity was high in Macaroni Penguins (74-78%) between breeding and the post-nuptial molt. However, the post-nuptial molt was also an important period for formation of new pair-bonds in this species. Despite marked differences in breeding chronology and life-history patterns in these two species, return rates, mate and site fidelity were only markedly dissimilar in one of the three years studied.</t>
  </si>
  <si>
    <t>OXFORD UNIV PRESS INC</t>
  </si>
  <si>
    <t>CARY</t>
  </si>
  <si>
    <t>JOURNALS DEPT, 2001 EVANS RD, CARY, NC 27513 USA</t>
  </si>
  <si>
    <t>0010-5422</t>
  </si>
  <si>
    <t>1938-5129</t>
  </si>
  <si>
    <t>Condor</t>
  </si>
  <si>
    <t>10.2307/1369249</t>
  </si>
  <si>
    <t>Ornithology</t>
  </si>
  <si>
    <t>JL437</t>
  </si>
  <si>
    <t>WOS:A1992JL43700010</t>
  </si>
  <si>
    <t>PYLE, DG; CHRISTIE, DM; MAHONEY, JJ</t>
  </si>
  <si>
    <t>RESOLVING AN ISOTOPIC BOUNDARY WITHIN THE AUSTRALIAN ANTARCTIC DISCORDANCE</t>
  </si>
  <si>
    <t>SOUTHEAST INDIAN RIDGE; MID-OCEAN RIDGE; REYKJANES RIDGE; MANTLE HETEROGENEITIES; DRIVING MECHANISM; TRIPLE JUNCTION; BASALTS; GEOCHEMISTRY; SR; SEA</t>
  </si>
  <si>
    <t>New Sr, Nd and Pb isotopic analyses of MORB glasses from the Australian-Antarctic Discordance (AAD) confirm the presence of an abrupt boundary between 'Indian' type and 'Pacific' type MORB mantle. The transition between these two upper mantle reservoirs is gradational along approximately 40 km of the easternmost AAD spreading center (i.e. segment B5W) and terminates at its western ridge-transform intersection. Axial lavas dredged immediately west of the B4/B5 transform are unequivocally derived from an 'Indian' MORB source, whereas axial lavas dredged east of this transform have a 'Pacific' type signature with evidence of an 'Indian' MORB imprint. Off-axis sampling of the easternmost AAD spreading segment show these lavas to have been derived from an 'Indian' type source; indicating that the isotopic boundary has migrated westward into the AAD in the last 3-4 Myr. Pacific mantle must flow beneath the B5 spreading axis at a rate of approximately 25 mm/yr in order for it to displace Indian mantle as the source of melt for this segment. The gradational character of the boundary suggests that, as the westward migration of 'Pacific' mantle progresses, an increasing memory of a remnant 'Indian' signature is incorporated into lavas near the leading edge of the boundary zone. At present, approximately equal proportions of 'Pacific' and 'Indian' mantle contribute to the isotopic signature of lavas erupted 10 km east of the B4/B5 spreading axis offset at approximately 126-degrees-E. Migration of the boundary could reflect a a continuous, large-scale, westward outflow of upper mantle which has recently arrived beneath the AAD from a shrinking Pacific basin, or, alternatively, the displacement may reflect a small-scale perturbation of a long-term isotopic discontinuity, created and maintained by the mantle dynamics producing the AAD.</t>
  </si>
  <si>
    <t>UNIV HAWAII,SCH OCEAN &amp; EARTH SCI &amp; TECHNOL,HONOLULU,HI 96822</t>
  </si>
  <si>
    <t>University of Hawaii System</t>
  </si>
  <si>
    <t>PYLE, DG (corresponding author), OREGON STATE UNIV,COLL OCEANOG,CORVALLIS,OR 97331, USA.</t>
  </si>
  <si>
    <t>10.1016/0012-821X(92)90014-M</t>
  </si>
  <si>
    <t>JN885</t>
  </si>
  <si>
    <t>WOS:A1992JN88500013</t>
  </si>
  <si>
    <t>MOHNEN, VA; WANG, WC</t>
  </si>
  <si>
    <t>AN OVERVIEW OF GLOBAL WARMING</t>
  </si>
  <si>
    <t>ENVIRONMENTAL TOXICOLOGY AND CHEMISTRY</t>
  </si>
  <si>
    <t>AIR POLLUTION; CLIMATE CHANGE; GREENHOUSE GASES</t>
  </si>
  <si>
    <t>AIR-TEMPERATURE VARIATIONS</t>
  </si>
  <si>
    <t>Temperature records indicate that the global annual mean surface air temperature (referred to as the global temperature) has risen by 0.5-degrees-C since 1840. According to recent general circulation model calculations, by the year 2020 the global mean temperature will have risen to 1.3 to 2.5-degrees-C above the preindustrial (1840) mean. By the year 2070, the range of temperature increase will be 2.4 to 5.1-degrees-C, and sea level will have risen 33 to 75 cm. Measurements from Antarctic ice cores show temperature swings of 4 to 5-degrees-C between ice ages and interglacial periods. Fossil fuel-based energy use through power generation and transportation is viewed as the major cause of the very recent and projected future temperature rise. Recent arguments of scientists and policy makers have increasingly focused on the exact scope of global-scale changes and consequences of the globally rising energy appetite. The question of global warming has become the most important scientific issue.</t>
  </si>
  <si>
    <t>SUNY ALBANY, ATMOSPHER SCI RES CTR, ALBANY, NY 12205 USA.</t>
  </si>
  <si>
    <t>WILEY</t>
  </si>
  <si>
    <t>HOBOKEN</t>
  </si>
  <si>
    <t>111 RIVER ST, HOBOKEN 07030-5774, NJ USA</t>
  </si>
  <si>
    <t>0730-7268</t>
  </si>
  <si>
    <t>1552-8618</t>
  </si>
  <si>
    <t>ENVIRON TOXICOL CHEM</t>
  </si>
  <si>
    <t>Environ. Toxicol. Chem.</t>
  </si>
  <si>
    <t>10.1002/etc.5620110802</t>
  </si>
  <si>
    <t>Environmental Sciences; Toxicology</t>
  </si>
  <si>
    <t>Environmental Sciences &amp; Ecology; Toxicology</t>
  </si>
  <si>
    <t>JF772</t>
  </si>
  <si>
    <t>WOS:A1992JF77200002</t>
  </si>
  <si>
    <t>LACOUX, PA; JORDENS, JZ; FENTON, CM; GUINEY, M; PENNINGTON, TH</t>
  </si>
  <si>
    <t>CHARACTERIZATION OF ENTEROCOCCAL ISOLATES BY RESTRICTION ENZYME ANALYSIS OF GENOMIC DNA</t>
  </si>
  <si>
    <t>EPIDEMIOLOGY AND INFECTION</t>
  </si>
  <si>
    <t>GROUP-D STREPTOCOCCI; CHROMOSOMAL DNA; HIGH-LEVEL; RESISTANCE; VANCOMYCIN; INFECTIONS; FAECALIS; FAECIUM; SUSCEPTIBILITY; IDENTIFICATION</t>
  </si>
  <si>
    <t>A restriction enzyme analysis (REA) of chromosomal DNA for the intra-species characterization of enterococci is reported. The DNA was extracted by a rapid method and digested with the restriction enzyme Sal I to provide a characteristic 'fingerprint' consisting of 10-20 bands in the 1.6-5.0 kb range. One hundred and eighty enterococcal isolates were examined; 5 were type strains, 15 from an out-patient clinic and 160 from a geographically isolated British Antarctic Survey Base. The epidemiologically unrelated out-patient clinic isolates gave readily distinguishable patterns, whereas isolates from the geographically isolated community showed evidence of colonization. This technique provided a highly discriminatory method of isolate characterization for Enterococcus faecalis, E. faecium and E. durans suitable for epidemiological studies. A sample of isolates were probed with 16 + 23 S ribosomal RNA from Escherichia coli. Discrimination between isolates was poorer than with REA, although good correlation was observed between the results of the two techniques.</t>
  </si>
  <si>
    <t>ROYAL LONDON HOSP,DEPT MED MICROBIOL,LONDON E1 1BB,ENGLAND</t>
  </si>
  <si>
    <t>Barts Health NHS Trust; Royal London Hospital</t>
  </si>
  <si>
    <t>LACOUX, PA (corresponding author), UNIV ABERDEEN,DEPT MED MICROBIOL,ABERDEEN AB9 2ZD,SCOTLAND.</t>
  </si>
  <si>
    <t>Jordens, Janet Z/C-7890-2011</t>
  </si>
  <si>
    <t>CAMBRIDGE UNIV PRESS</t>
  </si>
  <si>
    <t>40 WEST 20TH STREET, NEW YORK, NY 10011-4211</t>
  </si>
  <si>
    <t>0950-2688</t>
  </si>
  <si>
    <t>EPIDEMIOL INFECT</t>
  </si>
  <si>
    <t>Epidemiol. Infect.</t>
  </si>
  <si>
    <t>Public, Environmental &amp; Occupational Health; Infectious Diseases</t>
  </si>
  <si>
    <t>JK937</t>
  </si>
  <si>
    <t>WOS:A1992JK93700006</t>
  </si>
  <si>
    <t>PUGH, PJA; KING, PE; FORDY, MR</t>
  </si>
  <si>
    <t>THE RESPIRATORY SYSTEM OF THE FEMALE VARROA-JACOBSONI (OUDEMANS) - ITS ADAPTATIONS TO A RANGE OF ENVIRONMENTAL-CONDITIONS</t>
  </si>
  <si>
    <t>EXPERIMENTAL &amp; APPLIED ACAROLOGY</t>
  </si>
  <si>
    <t>The morphology of the respiratory system of the female Varroa jacobsoni (Oudemans, 1904) is described. The mobile, appendage-like, emergent peritreme may be 'raised' to lie against the ventral integument or 'lowered' between the third and fourth pair of legs. It is 'raised' when the mite is submerged in the liquid food of the host's brood chamber, where respiration occurs via an external plastron, formed by an airfilm trapped between the rough cuticle of the ventral integument and the retracted legs. The peritreme is also raised when the mite is outside the hive in sub-saturated air, to reduce water vapour transpiration, and it is 'lowered' in the carbon-dioxide-rich and water-saturated hive atmosphere, where it facilitates rapid removal of carbon dioxide. Thus gaseous exchange in the female mites may be adjusted by the position of the peritreme.</t>
  </si>
  <si>
    <t>PUGH, PJA (corresponding author), BRITISH ANTARCTIC SURVEY,DIV TERR &amp; FRESHWATER LIFE SCI,NAT ENVIRONM RES COUNCIL,HIGH CROSS,CAMBRIDGE CB3 0ET,ENGLAND.</t>
  </si>
  <si>
    <t>CHAPMAN HALL LTD</t>
  </si>
  <si>
    <t>2-6 BOUNDARY ROW, LONDON, ENGLAND SE1 8HN</t>
  </si>
  <si>
    <t>0168-8162</t>
  </si>
  <si>
    <t>EXP APPL ACAROL</t>
  </si>
  <si>
    <t>Exp. Appl. Acarol.</t>
  </si>
  <si>
    <t>10.1007/BF01275523</t>
  </si>
  <si>
    <t>Entomology</t>
  </si>
  <si>
    <t>JN354</t>
  </si>
  <si>
    <t>WOS:A1992JN35400005</t>
  </si>
  <si>
    <t>MARIC, D; BURROWS, JP; MOORTGAT, GK</t>
  </si>
  <si>
    <t>A STUDY OF THE FORMATION OF N2O IN THE REACTION OF NO3(A(2)E') WITH N2</t>
  </si>
  <si>
    <t>JOURNAL OF ATMOSPHERIC CHEMISTRY</t>
  </si>
  <si>
    <t>N2O SOURCES; STRATOSPHERIC NOX; NO3 PHOTOLYSIS AT 662 NM</t>
  </si>
  <si>
    <t>ANTARCTIC ICE; CHEMISTRY</t>
  </si>
  <si>
    <t>The rate of formation of N2O via the thermochemically favourable reaction of NO3(A2E') with N2, which would represent an additional source of stratospheric N2O and therefore NO(x), has been investigated. Mixtures of NO2 + O3 in synthetic air were photolysed at 662 nm. No evidence was found for the production of N2O via this pathway, the upper limit for the quantum yield of nitrous oxide formation being phi(N2O) less-than-or-equal-to 0.6%. However, a dark conversion of NO(x) to N2O was observed and is attributed tentatively to a heterogeneous reaction on the wall of the reaction vessel. This process, although most likely to be insignificant in the atmosphere, needs to be taken into consideration in laboratory investigations or field studies of N2O emission or deposition.</t>
  </si>
  <si>
    <t>MAX PLANCK INST CHEM,DIV ATMOSPHER CHEM,W-6500 MAINZ,GERMANY</t>
  </si>
  <si>
    <t>Burrows, John Philip/AAF-8468-2019</t>
  </si>
  <si>
    <t>Burrows, John Philip/0000-0002-6821-5580</t>
  </si>
  <si>
    <t>0167-7764</t>
  </si>
  <si>
    <t>J ATMOS CHEM</t>
  </si>
  <si>
    <t>J. Atmos. Chem.</t>
  </si>
  <si>
    <t>10.1007/BF00053757</t>
  </si>
  <si>
    <t>JH309</t>
  </si>
  <si>
    <t>WOS:A1992JH30900005</t>
  </si>
  <si>
    <t>GARDNER, SL; CAMPBELL, ML</t>
  </si>
  <si>
    <t>PARASITES AS PROBES FOR BIODIVERSITY</t>
  </si>
  <si>
    <t>JOURNAL OF PARASITOLOGY</t>
  </si>
  <si>
    <t>VONIHERING CENTENARY SYMP ON PARASITE BIOGEOGRAPHY AND COEVOLUTION, AT THE 1991 ANNUAL MEETING OF THE AMERICAN SOC OF PARASITOLOGISTS</t>
  </si>
  <si>
    <t>AUG, 1991</t>
  </si>
  <si>
    <t>MADISON, WI</t>
  </si>
  <si>
    <t>CONSERVATION; COEVOLUTION</t>
  </si>
  <si>
    <t>Cestodes of the genus Linstowia, parasitic in marsupials, show patterns of coevolution and ancient historical-ecological connections. Correlated with the breakup of the austral landmasses (Gondwanaland) of the Neotropical and Australian regions from the Antarctic continent, the age of this host-parasite community is estimated to be between 60 and 70 million years old. Based on the data from the survey of parasites of mammals from throughout Bolivia and from the phylogenetic analysis of the cestodes, we urge the planners of biodiversity preserves in the nectropics to consider the Yungas of Bolivia as a region that supports an ancient ecological community worthy of consideration as a biopreserve.</t>
  </si>
  <si>
    <t>GARDNER, SL (corresponding author), UNIV CALIF DAVIS,DEPT NEMATOL,DAVIS,CA 95616, USA.</t>
  </si>
  <si>
    <t>Gardner, Scott/HTN-1969-2023; Campbell, Mariel L/HTR-9392-2023</t>
  </si>
  <si>
    <t>Gardner, Scott/0000-0003-3133-740X; Campbell, Mariel L/0000-0003-0536-5044</t>
  </si>
  <si>
    <t>AMER SOC PARASITOLOGISTS</t>
  </si>
  <si>
    <t>810 EAST 10TH STREET, LAWRENCE, KS 66044</t>
  </si>
  <si>
    <t>0022-3395</t>
  </si>
  <si>
    <t>J PARASITOL</t>
  </si>
  <si>
    <t>J. Parasitol.</t>
  </si>
  <si>
    <t>10.2307/3283534</t>
  </si>
  <si>
    <t>Parasitology</t>
  </si>
  <si>
    <t>KU087</t>
  </si>
  <si>
    <t>WOS:A1992KU08700004</t>
  </si>
  <si>
    <t>OKUYAMA, H; MORITA, N; KOGAME, K</t>
  </si>
  <si>
    <t>OCCURRENCE OF OCTADECAPENTAENOIC ACID IN LIPIDS OF A COLD STENOTHERMIC ALGA, PRYMNESIOPHYTE STRAIN-B</t>
  </si>
  <si>
    <t>JOURNAL OF PHYCOLOGY</t>
  </si>
  <si>
    <t>ANTARCTIC; COLD STENOTHERM; FATTY ACID COMPOSITION; OCTADECAPENTAENOIC ACID; PRYMNESIOPHYTES; PSYCHROPHILE</t>
  </si>
  <si>
    <t>FATTY-ACID; DOUBLE-BOND; MARINE; BIOSYNTHESIS; CRYPTOMONAD</t>
  </si>
  <si>
    <t>The fatty acid composition of the prymnesiophyte strain B, a cold stenothermic microalga, was examined. The major fatty acids derived from the total lipids in this strain were myristic (14:0), palmitic (16:0), oleic (18:1-omega-9), linoleic (18:2-omega-6), octadecatetraenoic (18:4-omega-3), octadecapentaenoic (18:5-omega-3), and docosahexaenoic (22:6-omega-3) acids. Octadecapentaenoic acid (18.5-omega-3) was an unusual component and was characterized by mass spectrometry, infrared absorption spectrometry, and proton nuclear magnetic resonance spectrometry. Saturated fatty acids (14:0 and 16.0) and 18.5-omega-3 were distributed at significant levels in the major classes of galactolipids (monogalactosyldiacylglycerol, digalactosyldiacylglycerol, and sulfoquinovosyldiacylglycerol), phospholipids (phosphatidylcholine, phosphatidylglycerol, and phosphatidylethanolamine), and neutral lipids with the exception that phosphatidylethanolamine contained only trace amounts of 14:0. By contrast, 22:6-omega-3 was distributed in phospholipids and neutral lipids. A decrease in growth temperature from 5-degrees-C to 2-degrees-C was accompanied by a significant increase in levels of 18:5-omega-3 and 18:4-omega-3 with a concomitant decrease in the level of saturated fatty acids, whereas the level of 22:6-omega-3 was scarcely changed. These results suggest that, in prymnesiophyte strain B, eighteen-carbon polyunsaturated fatty acids with more than three double bonds, 18:5-omega-3 in particular, serve as modulators Of membrane fluidity. The potential role of 18.5-omega-3 as a specific marker for prymnesiophytes is also discussed.</t>
  </si>
  <si>
    <t>OKUYAMA, H (corresponding author), HOKKAIDO UNIV,FAC SCI,DEPT BOT,SAPPORO,HOKKAIDO 060,JAPAN.</t>
  </si>
  <si>
    <t>Morita, Naoki/M-6399-2018</t>
  </si>
  <si>
    <t>PHYCOLOGICAL SOC AMER INC</t>
  </si>
  <si>
    <t>0022-3646</t>
  </si>
  <si>
    <t>J PHYCOL</t>
  </si>
  <si>
    <t>J. Phycol.</t>
  </si>
  <si>
    <t>10.1111/j.0022-3646.1992.00465.x</t>
  </si>
  <si>
    <t>Plant Sciences; Marine &amp; Freshwater Biology</t>
  </si>
  <si>
    <t>JL278</t>
  </si>
  <si>
    <t>WOS:A1992JL27800007</t>
  </si>
  <si>
    <t>ENGLAND, MH</t>
  </si>
  <si>
    <t>ON THE FORMATION OF ANTARCTIC INTERMEDIATE AND BOTTOM WATER IN OCEAN GENERAL-CIRCULATION MODELS</t>
  </si>
  <si>
    <t>JOURNAL OF PHYSICAL OCEANOGRAPHY</t>
  </si>
  <si>
    <t>WORLD OCEAN; ATMOSPHERIC CO2</t>
  </si>
  <si>
    <t>A series of coarse-resolution models were integrated with a view to determining the most appropriate representation of the largest-scale water masses formed in the Southern Ocean. In particular, it was hoped that the models could realistically simulate Antarctic Bottom and Intermediate Water. The ocean model employed has a global domain with a realistic approximation of the continental outlines and bottom bathymetry. The subgrid-scale variation of bottom bathymetry is removed by spatial averaging over each grid box. The annual mean forcing at the sea surface is derived from climatological fields of temperature, salinity, and wind stress. It is found that the salinity of shelf water in the Weddell and Ross seas is critical if the model is to appropriately simulate the world's intermediate and bottom water masses. If the surface layer is too fresh in the Weddell and Ross seas, any bottom water formed adjacent to Antarctica is significantly less dense than in the real ocean. Furthermore, surface water at about 60-degrees-S (normally the region of intermediate water formation) strongly contributes to the model ocean's bottom water. This leaves the simulated bottom water too fresh and warm. On the other hand, with sufficiently salty bottom-water formed in the extreme Southern Ocean, a low-salinity tongue of intermediate water develops at 60-degrees-S. It is suggested that the sea-ice component of climate models is critical if the simulation is to capture the high-salinity shelf water and bottom-water formation adjacent to Antarctica and, in tum, allow for a realistic tongue of low-salinity Antarctic Intermediate Water (AAIW). The bathymetry of the Drake Passage is shown to determine the shape and strength of an intense meridional overturning cell in the Southern Ocean. By properly representing the northward tent of the Drake Passage, the formation and equatorward spreading of AAIW is simulated realistically. The scheme of AAIW formation obtained is quite different from the classical notion of circumpolar subduction of surface water at the polar front.</t>
  </si>
  <si>
    <t>UNIV SYDNEY,DEPT GEOL &amp; GEOPHYS,SYDNEY,NSW 2006,AUSTRALIA</t>
  </si>
  <si>
    <t>University of Sydney</t>
  </si>
  <si>
    <t>England, Matthew/A-7539-2011</t>
  </si>
  <si>
    <t>England, Matthew/0000-0001-9696-2930</t>
  </si>
  <si>
    <t>0022-3670</t>
  </si>
  <si>
    <t>J PHYS OCEANOGR</t>
  </si>
  <si>
    <t>J. Phys. Oceanogr.</t>
  </si>
  <si>
    <t>10.1175/1520-0485(1992)022&lt;0918:OTFOAI&gt;2.0.CO;2</t>
  </si>
  <si>
    <t>JF128</t>
  </si>
  <si>
    <t>WOS:A1992JF12800006</t>
  </si>
  <si>
    <t>MESTASNUNEZ, AM; CHELTON, DB; DESZOEKE, RA</t>
  </si>
  <si>
    <t>EVIDENCE OF TIME-DEPENDENT SVERDRUP CIRCULATION IN THE SOUTH-PACIFIC FROM THE SEASAT SCATTEROMETER AND ALTIMETER</t>
  </si>
  <si>
    <t>ANTARCTIC CIRCUMPOLAR CURRENT; LARGE-SCALE; NORTH PACIFIC; WIND STRESS; BAROTROPIC RESPONSE; OCEAN CURRENTS; TASMAN FRONT; MODEL; VARIABILITY; DRIVEN</t>
  </si>
  <si>
    <t>Seasat scatterometer and altimeter data are analyzed to investigate time-dependent Sverdrup dynamics in the Southern Ocean (40-degrees-S to 60-degrees-S) over seasonal time scales. Sverdrup dynamics are shown to be inadequate to describe the circulation in the South Atlantic and Indian oceans. The Sverdrup circulation in the South Pacific is reasonable north of 55-degrees-S. The changes in Sverdrup circulation from July to September 1978 indicate an eastward acceleration along 55-degrees-S and westward acceleration along 40-degrees-S, suggesting a southward shift in the subpolar eastward flow. Sea level in the South Pacific is estimated for July and September 1978 from scatterometer vector wind data based on Sverdrup dynamics assuming a flat-bottom ocean with barotropic flow. The changes in Sverdrup sea level are compared with the changes in sea level observed by the altimeter for the same time period. Both estimates indicate a rise in sea level along a zonal band centered at about 50-degrees-S. This sea level rise inferred from both the scatterometer and altimeter data is supported by a similar rise in sea level observed from tide gauge measurements at two locations in New Zealand. The spatial correlation between the two satellite estimates of sea level change is about 0.5. This agreement suggests that time-dependent Sverdrup dynamics may account for about 1/4 of the spatial variance of sea level change in the South Pacific over the 3-month Seasat mission.</t>
  </si>
  <si>
    <t>OREGON STATE UNIV,COLL OCEANOG,CORVALLIS,OR 97331</t>
  </si>
  <si>
    <t>Oregon State University</t>
  </si>
  <si>
    <t>Mestas-Nunez, Alberto/AAL-5678-2020</t>
  </si>
  <si>
    <t>Mestas-Nunez, Alberto/0000-0002-3546-3668</t>
  </si>
  <si>
    <t>10.1175/1520-0485(1992)022&lt;0934:EOTDSC&gt;2.0.CO;2</t>
  </si>
  <si>
    <t>WOS:A1992JF12800008</t>
  </si>
  <si>
    <t>KOPCZYNSKA, E</t>
  </si>
  <si>
    <t>DOMINANCE OF MICROFLAGELLATES OVER DIATOMS IN THE ANTARCTIC AREAS OF DEEP VERTICAL MIXING AND KRILL CONCENTRATIONS</t>
  </si>
  <si>
    <t>JOURNAL OF PLANKTON RESEARCH</t>
  </si>
  <si>
    <t>EUPHAUSIA-SUPERBA DANA; SPRING PHYTOPLANKTON; BRANSFIELD STRAIT; OCEAN; SEA; COMPETITION; BEHAVIOR; GROWTH; ALGAE</t>
  </si>
  <si>
    <t>Phytoplankton data obtained during six summer Polish expeditions to the Antarctic Peninsula area, are compared with concurrently recorded data on water column stabilities and krill abundance. The results show that flagellates (1.5-20-mu-m) are numerically dominant over diatoms in the areas of deep vertical mixing and/or extensive krill concentrations. Of 102 stations dominated by flagellates, 85 (83.3%) are located in a well mixed water column (&gt;100 m) and correspond to a mean krill density of 15-346 t Nm-2. In the same areas, estimated flagellate carbon biomass exceeds diatom carbon. On the other hand, of the 40 stations dominated by diatoms, 36 (90%) are located in areas of increased water column stability (upper mixed layer of 10-50 m) and correspond to a low mean krill biomass of 0.34-4.6 t Nm-2. Positive correlations of flagellate to diatom (F:D) cell number ratios with the depth of the upper mixed layer suggest light limitation of diatom growth and an increased sinking rate of diatoms relative to flagellates in the areas of deep vertical mixing. The relationship of the F:D ratio with krill abundance suggests that krill prefer feeding on diatoms and are less efficient in grazing particles of the size of microflagellates (&lt;20-mu-m). Flagellates exceed diatoms in an unstable water column when the phytoplankton populations are low; both algal groups increase in numbers with growing stability. The results provide field evidence that deep vertical mixing and krill grazing create conditions for the dominance of flagellates over diatoms. Both factors acting together are likely to suppress diatom blooms in the Antarctic.</t>
  </si>
  <si>
    <t>KOPCZYNSKA, E (corresponding author), POLISH ACAD SCI,INST ECOL,DEPT POLAR RES,DZIEKANOW LESNY,PL-05092 LOMIANKI,POLAND.</t>
  </si>
  <si>
    <t>OXFORD UNIV PRESS UNITED KINGDOM</t>
  </si>
  <si>
    <t>WALTON ST JOURNALS DEPT, OXFORD, ENGLAND OX2 6DP</t>
  </si>
  <si>
    <t>0142-7873</t>
  </si>
  <si>
    <t>J PLANKTON RES</t>
  </si>
  <si>
    <t>J. Plankton Res.</t>
  </si>
  <si>
    <t>10.1093/plankt/14.8.1031</t>
  </si>
  <si>
    <t>Marine &amp; Freshwater Biology; Oceanography</t>
  </si>
  <si>
    <t>JH492</t>
  </si>
  <si>
    <t>WOS:A1992JH49200002</t>
  </si>
  <si>
    <t>PARISH, TR</t>
  </si>
  <si>
    <t>ON THE ROLE OF ANTARCTIC KATABATIC WINDS IN FORCING LARGE-SCALE TROPOSPHERIC MOTIONS</t>
  </si>
  <si>
    <t>JOURNAL OF THE ATMOSPHERIC SCIENCES</t>
  </si>
  <si>
    <t>BOUNDARY-LAYER; MODEL</t>
  </si>
  <si>
    <t>Katabatic winds are a dominant feature of the lower atmosphere over Antarctica. The radial diffluence displayed by the drainage flows implies that a continental-scale subsidence is present over Antartica. From mass continuity considerations, a thermally direct meridional circulation must become established. The upper-level convergence above the Antarctic continent acting to feed the katabatic circulation generates cyclonic vorticity in the middle and upper troposphere. Model simulations show that a robust circumpolar circulation becomes established within a time scale of about a week. The adverse horizontal pressure gradients in the upper atmosphere result in a gradual decay of the low-level katabatic circulation. The katabatic wind regime appears to be an important forcing mechanism for the circumpolar vortex about the periphery of the Antarctic continent.</t>
  </si>
  <si>
    <t>PARISH, TR (corresponding author), UNIV WYOMING,DEPT ATMOSPHER SCI,ENGN BLDG RM 6035,POB 3038,LARAMIE,WY 82071, USA.</t>
  </si>
  <si>
    <t>0022-4928</t>
  </si>
  <si>
    <t>J ATMOS SCI</t>
  </si>
  <si>
    <t>J. Atmos. Sci.</t>
  </si>
  <si>
    <t>AUG 1</t>
  </si>
  <si>
    <t>10.1175/1520-0469(1992)049&lt;1374:OTROAK&gt;2.0.CO;2</t>
  </si>
  <si>
    <t>JF328</t>
  </si>
  <si>
    <t>WOS:A1992JF32800007</t>
  </si>
  <si>
    <t>KEAR, AJ; BOYLE, PR</t>
  </si>
  <si>
    <t>LOSS OF MEAL ANTIGENICITY DURING DIGESTION IN SEPIA-OFFICINALIS (CEPHALOPODA, SEPIOIDEA)</t>
  </si>
  <si>
    <t>JOURNAL OF THE MARINE BIOLOGICAL ASSOCIATION OF THE UNITED KINGDOM</t>
  </si>
  <si>
    <t>MOLLUSCA; DIET; FOOD</t>
  </si>
  <si>
    <t>Some of the limits to the use of serology to identify prey species in the digestive tracts of cephalopods have been evaluated. Cuttlefish, Sepia officinalis, were given meals of krill slurry (Euphausia superba). Protein extracts of contents from four regions of the digestive tract, stomach, caecum, digestive gland and intestine, were tested for prey antigenicity. Digestion times (loss of antigenicity) ranged from 1 to 8 h depending on sampling site. Stomach and caecum emptied rapidly, but meal antigenicity persisted longer in the digestive gland. The Sepia experiments provide a basis for interpretation of results from natural predation by cephalopods.</t>
  </si>
  <si>
    <t>UNIV ABERDEEN, DEPT ZOOL, ABERDEEN AB9 2TN, SCOTLAND; MARINE BIOL ASSOC UNITED KINGDOM LAB, PLYMOUTH PL1 2PB, DEVON, ENGLAND; BRITISH ANTARCTIC SURVEY, CAMBRIDGE CB3 0ET, ENGLAND</t>
  </si>
  <si>
    <t>University of Aberdeen; Marine Biological Association United Kingdom; UK Research &amp; Innovation (UKRI); Natural Environment Research Council (NERC); NERC British Antarctic Survey</t>
  </si>
  <si>
    <t>32 AVENUE OF THE AMERICAS, NEW YORK, NY 10013-2473 USA</t>
  </si>
  <si>
    <t>0025-3154</t>
  </si>
  <si>
    <t>1469-7769</t>
  </si>
  <si>
    <t>J MAR BIOL ASSOC UK</t>
  </si>
  <si>
    <t>J. Mar. Biol. Assoc. U.K.</t>
  </si>
  <si>
    <t>10.1017/S0025315400059336</t>
  </si>
  <si>
    <t>JK830</t>
  </si>
  <si>
    <t>WOS:A1992JK83000004</t>
  </si>
  <si>
    <t>PUPPIONE, DL; KUEHLTHAU, CM; JANDACEK, RJ; COSTA, DP</t>
  </si>
  <si>
    <t>POSITIONAL ANALYSES OF TRIACYLGLYCEROL FATTY-ACIDS IN THE MILK-FAT OF THE ANTARCTIC FUR-SEAL (ARCTOCEPHALUS-GAZELLA)</t>
  </si>
  <si>
    <t>LIPIDS</t>
  </si>
  <si>
    <t>EUPHAUSIA-SUPERBA; PRETERM INFANTS; KRILL</t>
  </si>
  <si>
    <t>The positional distribution of fatty acids has been determined for the milk triacylglycerols of the Antarctic fur seal, Arctocephalus gazella. Of particular interest was the positional distribution of the polyunsaturated n-3 fatty acids in milk triacylglycerols (TG). In adipocytes of pinnipeds, TG are synthesized with the n-3 fatty acids primarily in the sn-1,3 positions. To determine the positional distribution, extracts of enzymatically digested lipids were separated by thin-layer chromatography, and the constituent fatty acids were separated and quantified by gas-liquid chromatography. Monoenoic and saturated fatty acids comprised over 75% of the total, the ratio of monoenoic to saturated fatty acids being 2:1. The percent content of the long-chain n-3 fatty acids, 20:5, 22:5 and 22:6, ranged between 15-20%. The positional analyses revealed that at the sn-2 position of milk TG, saturated fatty acids were in excess (57%), and the content of n-3 fatty acids was less than 5%. More than 80% of the n-3 fatty acids in milk were located in the sn-1,3 positions. The data indicate that in pinnipeds TG are synthesized in the mammary gland and adipose tissue with fatty acids having similar positional distributions.</t>
  </si>
  <si>
    <t>PROCTER &amp; GAMBLE CO, MIAMI VALLEY LABS, CINCINNATI, OH 45239 USA; UNIV CALIF SANTA CRUZ, INST MARINE SCI, LONG MARINE LAB, SANTA CRUZ, CA 95064 USA</t>
  </si>
  <si>
    <t>Procter &amp; Gamble; University of California System; University of California Santa Cruz</t>
  </si>
  <si>
    <t>Carlos, Universidade Federal de São/W-8832-2019; Costa, Daniel Paul/E-2616-2013</t>
  </si>
  <si>
    <t>Carlos, Universidade Federal de São/0000-0002-0334-3899; Costa, Daniel Paul/0000-0002-0233-5782</t>
  </si>
  <si>
    <t>0024-4201</t>
  </si>
  <si>
    <t>1558-9307</t>
  </si>
  <si>
    <t>Lipids</t>
  </si>
  <si>
    <t>10.1007/BF02536124</t>
  </si>
  <si>
    <t>Biochemistry &amp; Molecular Biology; Nutrition &amp; Dietetics</t>
  </si>
  <si>
    <t>JH539</t>
  </si>
  <si>
    <t>WOS:A1992JH53900013</t>
  </si>
  <si>
    <t>ATKINSON, A; WARD, P; WILLIAMS, R; POULET, SA</t>
  </si>
  <si>
    <t>DIEL VERTICAL MIGRATION AND FEEDING OF COPEPODS AT AN OCEANIC SITE NEAR SOUTH GEORGIA</t>
  </si>
  <si>
    <t>MARINE BIOLOGY</t>
  </si>
  <si>
    <t>BENGUELA UPWELLING REGION; CALANUS-FINMARCHICUS; CALANOIDES-ACUTUS; MARINE COPEPOD; ADAPTIVE SIGNIFICANCE; RHINCALANUS-GIGAS; FOOD AVAILABILITY; GRAZING PATTERNS; LIFE-CYCLES; WEDDELL SEA</t>
  </si>
  <si>
    <t>Twelve Longhurst Hardy Plankton Recorder (LHPR) profiles were taken over a 16 h period in January 1990, in order to study feeding of four copepod species at an Antarctic oceanic site near South Georgia. Vertical distributions of their life stages, as well as those of dominant competitors and predators, are described in relation to the feeding cycles of Calanoides acutus CV, Calanus simillimus CV, Calanus propinquus CV and Rhincalanus gigas CIII, CV and CVI female. Comparisons with vertical ring-net catches, which were used for concomitant gut-evacuation experiments, demonstrated the suitability of the LHPR for these fine-scale studies. Planktonic predators, with the exception of the diel migrant Themisto gaudichaudii, resided deeper than the herbivores. During the day and around midnight, when feeding rates were low, species and stages reached their maximum vertical separation. At these times, new generation copepodites of the four species lived progressively deeper and the overwintered generation (i.e., R. gigas Stages CIV, CV, CVI) were progressively shallower. During the afternoon or evening (depending on species), all stages older than CII, as well as Euphausia frigida and T. gaudichaudii, migrated upwards, to amass in the surface mixed layer. Feeding was restricted to darkness, although R. gigas commenced several hours before dusk. In detail their migration and feeding differed widely, with combinations of unimodal and apparent bimodal cycles. As a whole, the results suggest that (1) feeding could occur during sinking as well as during upward migrations, (2) upward migrations were not always associated with feeding increases, and (3) individuals appeared to descend after filling their guts.</t>
  </si>
  <si>
    <t>PLYMOUTH MARINE LAB,PLYMOUTH PL1 3DH,DEVON,ENGLAND; STN BIOL,CNRS,F-29680 ROSCOFF,FRANCE</t>
  </si>
  <si>
    <t>Plymouth Marine Laboratory; Centre National de la Recherche Scientifique (CNRS); Sorbonne Universite</t>
  </si>
  <si>
    <t>ATKINSON, A (corresponding author), BRITISH ANTARCTIC SURVEY,NAT ENVIRONM RES COUNCIL,HIGH CROSS,MADINGLEY RD,CAMBRIDGE CB3 0ET,ENGLAND.</t>
  </si>
  <si>
    <t>Atkinson, Angus/HOH-3417-2023</t>
  </si>
  <si>
    <t>0025-3162</t>
  </si>
  <si>
    <t>MAR BIOL</t>
  </si>
  <si>
    <t>Mar. Biol.</t>
  </si>
  <si>
    <t>10.1007/BF00349702</t>
  </si>
  <si>
    <t>JJ788</t>
  </si>
  <si>
    <t>WOS:A1992JJ78800008</t>
  </si>
  <si>
    <t>NIGRO, M; ORLANDO, E; REGOLI, F</t>
  </si>
  <si>
    <t>ULTRASTRUCTURAL-LOCALIZATION OF METAL-BINDING SITES IN THE KIDNEY OF THE ANTARCTIC SCALLOP ADAMUSSIUM-COLBECKI</t>
  </si>
  <si>
    <t>SELENIUM; MERCURY; CADMIUM; COMPARTMENTATION; INTOXICATION; ACCUMULATION; CONCRETIONS; SILVER; BRAIN</t>
  </si>
  <si>
    <t>The functional morphology of kidney cells and the intracellular localization of metal storage sites were studied by electron microscopy and X-ray microanalysis in the Antarctic scallop Adamussium colbecki (Smith) collected at Gerlache Inlet, Terra Nova Bay, Antarctic in December 1990. Kidney cells of A. colbecki show the same basic cytoarchitecture of other Pectinidae, but the nephrolithes localized in the main vacuoles show a low degree of mineralization. The sites of heavy metal storage are: (1) the main vacuole of the renal cell, where Fe, Zn and Cu are associated with concretions, (2) the basal membranes and (3) the lysosomes of amoebocytes, in which Ag, Se, Fe and Cu occur in electron-dense particles. Finally a hypothesis for the formation and role of the Ag-Se rich particles is discussed.</t>
  </si>
  <si>
    <t>NIGRO, M (corresponding author), UNIV PISA, DIPARTIMENTO BIOMED SPERIMENTALE, VIA A VOLTA 4, I-56100 PISA, ITALY.</t>
  </si>
  <si>
    <t>Regoli, Francesco/K-2719-2018</t>
  </si>
  <si>
    <t>Regoli, Francesco/0000-0001-6084-6188</t>
  </si>
  <si>
    <t>1432-1793</t>
  </si>
  <si>
    <t>10.1007/BF00349707</t>
  </si>
  <si>
    <t>WOS:A1992JJ78800013</t>
  </si>
  <si>
    <t>DESCOLASGROS, C; ORIOL, L</t>
  </si>
  <si>
    <t>VARIATIONS IN CARBOXYLASE ACTIVITY IN MARINE-PHYTOPLANKTON CULTURES - BETA-CARBOXYLATION IN CARBON FLUX STUDIES</t>
  </si>
  <si>
    <t>HETEROTROPHICALLY GROWN EUGLENA; ORGANIC SUBSTRATE ADDITIONS; PHOSPHOENOLPYRUVATE CARBOXYLASE; PHYSIOLOGICAL-RESPONSES; ANTARCTIC DIATOMS; DOMINANT ROLE; LIGHT REGIME; PHOTOSYNTHESIS; FIXATION; CARBOXYKINASE</t>
  </si>
  <si>
    <t>Inorganic carbon may be assimilated through the Calvin-Benson cycle via the enzyme ribulose-1,5-bisphosphate carboxylase (Rubisco) and/or by beta-carboxylation [via the enzymes phosphoenolpyruvate carboxylase (PEPC), phosphoenolpyruvate carboxykinase (PEPCK) or pyruvate carboxylase]. Here, carboxylase activity measurements for marine phytoplankton are described. Two indices measuring carboxylase activity in marine phytoplankton were used, The first measures Rubisco activity per unit chlorophyll [R/Chl; nmol CO2 (mu-g chl a+b+c)-1 h-1] while the second is the ratio of beta-carboxylase activity to Rubisco activity, expressed as % (beta-C/R), which reflects the proportion of inorganic carbon fixed by these 2 groups of carboxylases. These ratios were studied in (1) different algal species in culture, (2) during the different growth phases of a culture, and (3) after a light-dark transition to measure the time response of carboxylase activities. These indices were different from one species to another at the same stage of growth. In autotrophic cells, beta-carboxylation remained low (beta-C/R &lt; 40). The beta-C/R ratio increased significantly when R/Chl began to decrease at the end of the growth phase of a culture of Skeletonema costatum. The heterotrophic dinoflagellate Crypthecodinium cohnii, grown on an organic medium, incorporated inorganic carbon in the dark through PEPCK activity. The wide range in beta-C/R ratio observed among the species confirm that in phytoplankton there may exist a continuum between autotrophy and heterotrophy. From a carbon budget point of view the 2 mechanisms are not equivalent. Rubisco fixation uses light as an energy source and results in gross production; beta-carboxylation also fixes inorganic carbon but as energy source uses metabolites synthesized by other pathways in the cell or from the external medium.</t>
  </si>
  <si>
    <t>OBSERV OCEANOL LABS ARAGO, F-66650 BANYULS SUR MER, FRANCE.</t>
  </si>
  <si>
    <t>10.3354/meps085163</t>
  </si>
  <si>
    <t>JP184</t>
  </si>
  <si>
    <t>WOS:A1992JP18400014</t>
  </si>
  <si>
    <t>EHRMANN, WU; MELLES, M; KUHN, G; GROBE, H</t>
  </si>
  <si>
    <t>SIGNIFICANCE OF CLAY MINERAL ASSEMBLAGES IN THE ANTARCTIC OCEAN</t>
  </si>
  <si>
    <t>GLACIAL MARINE-SEDIMENTS; CONTINENTAL-SHELF</t>
  </si>
  <si>
    <t>Typical examples from different morphological and geological settings in the Antarctic Ocean are reviewed in order to discuss the value of clay mineral assemblages for reconstructing the glacial history of Antarctica, the paleoceanographic history of the Antarctic Ocean and the sedimentary processes at the Antarctic continental margin. The significance of clay minerals for paleoenvironmental reconstructions strongly varies with both the position of the sites under investigation and the age of the sediments. In late Mesozoic to Paleogene sediments clay mineral assemblages are sensitive tools for reconstructing climatic conditions. For example, the shift from smectite-dominated assemblages to illite- and chlorite-dominated assemblages in the earliest Oligocene clearly documents the transition from chemical weathering conditions under a warm and humid climate to physical weathering under cooler conditions. Submarine elevations such as Maud Rise and Kerguelen Plateau give the best record for direct paleoclimatic and paleoceanographic studies. At the proximal sites of the continental slope and shelf, as well as in the deep sea, the paleoclimatic information normally is masked by a variety of processes resulting in sediment redistribution. At those sites, in contrast, the clay mineral assemblages bear a wealth of information on different sedimentary processes. After the establishment of a continental East Antarctic ice sheet, physical weathering prevailed. Variations in the clay mineral records predominantly reflect the influence of different sediment sources resulting from different glacial, hydrographic or gravitational transport processes. Because these sedimentation processes are generally linked to climatic variations, the clay mineral assemblages in most of the Neogene and Quaternary sediments provide indirect paleoclimatic information. The processes are best documented in the clay mineral composition in those areas where changes in source regions with distinct petrographic differences are expected and where distances from the source region are low.</t>
  </si>
  <si>
    <t>EHRMANN, WU (corresponding author), ALFRED WEGENER INST POLAR &amp; MARINE RES,BREMERHAVEN,GERMANY.</t>
  </si>
  <si>
    <t>Melles, Martin/J-4070-2012</t>
  </si>
  <si>
    <t>Melles, Martin/0000-0003-0977-9463; Grobe, Hannes/0000-0002-4133-2218; Kuhn, Gerhard/0000-0001-6069-7485</t>
  </si>
  <si>
    <t>10.1016/0025-3227(92)90075-S</t>
  </si>
  <si>
    <t>JM630</t>
  </si>
  <si>
    <t>Green Published, Green Submitted</t>
  </si>
  <si>
    <t>WOS:A1992JM63000003</t>
  </si>
  <si>
    <t>LEVENTER, A</t>
  </si>
  <si>
    <t>MODERN DISTRIBUTION OF DIATOMS IN SEDIMENTS FROM THE GEORGE-V-COAST, ANTARCTICA</t>
  </si>
  <si>
    <t>MARINE MICROPALEONTOLOGY</t>
  </si>
  <si>
    <t>EDGE PHYTOPLANKTON PRODUCTION; SEA ICE EDGE; SOUTHERN-OCEAN; CONTINENTAL-SHELF; ROSS SEA; MCMURDO SOUND; ENVIRONMENT; REGION; AUTUMN; FLUX</t>
  </si>
  <si>
    <t>Currently, little information exists concerning high frequency climate change in the Antarctic, data that are essential to gaining a more complete understanding of global climate change. Sediments from the George V Coast continental margin potentially contain a high resolution record of the late Holocene. The relatively high rate of sedimentation (approximately 3 mm/year) and the presence of laminated intervals which contain undisturbed sequences make these sediments valuable for future downcore work. In order to utilize diatom assemblages as proxies of paleoclimatic and paleoceanographic parameters, a preliminary study of the surface sediment distribution of diatoms from the George V Coast continental margin was completed. Nitzschia curta (Van Heurck) Hasle and Nitzschia kerguelensis (O'Meara) Hasle present great potential for tracking the Holocene retreat of ice across the continental shelf of this region. Concentrations of N. curta, an ice-related form, decreases in an offshore direction, whereas N. kerguelensis, an oceanic species associated with circumpolar flow, displays an increase in sediments offshore. The genus Thalassiosira Cleve displays a clear association with areas of open water primary production, as has been noted in others parts of the Antarctic. Downcore variability in relative abundance of this genus will be useful in understanding the history of sea ice versus open water production on the George V Coast shelf. In contrast, the distribution of Chaetoceros Ehrenberg resting spores appears to be more complex, but may be related to the position of the stationary ice edge associated with the annual minimal extent of sea ice. Finally, an understanding of the downcore variability of Thalassiothrix antarctica Schimper ex Karsten, a species which is very abundant in the laminated sections of the sediment cores, will have to rely on studies of its distribution in other areas of the Antarctic, as it is sparsely distributed along the George V Coast today.</t>
  </si>
  <si>
    <t>LEVENTER, A (corresponding author), OHIO STATE UNIV,BYRD POLAR RES CTR,125 S OVAL MALL,COLUMBUS,OH 43210, USA.</t>
  </si>
  <si>
    <t>Leventer, Amy/0000-0001-9401-0987</t>
  </si>
  <si>
    <t>0377-8398</t>
  </si>
  <si>
    <t>MAR MICROPALEONTOL</t>
  </si>
  <si>
    <t>Mar. Micropaleontol.</t>
  </si>
  <si>
    <t>10.1016/0377-8398(92)90036-J</t>
  </si>
  <si>
    <t>Paleontology</t>
  </si>
  <si>
    <t>JP797</t>
  </si>
  <si>
    <t>WOS:A1992JP79700004</t>
  </si>
  <si>
    <t>GUPTA, AK; SRINIVASAN, MS</t>
  </si>
  <si>
    <t>UVIGERINA-PROBOSCIDEA ABUNDANCES AND PALEOCEANOGRAPHY OF THE NORTHERN INDIAN-OCEAN DSDP SITE-214 DURING THE LATE NEOGENE</t>
  </si>
  <si>
    <t>RECENT BENTHIC FORAMINIFERA; WATER-MASS STRUCTURE; HEMISPHERE GLACIATION; SOUTH-ATLANTIC; OXYGEN ISOTOPE; PLIOCENE; CIRCULATION; DISTRIBUTIONS; MIOCENE; PACIFIC</t>
  </si>
  <si>
    <t>This study attempts to understand the significance of Uvigerina proboscidea in paleoceanographic reconstructions at the northern (tropical) Indian Ocean DSDP Site 214 from the Late Miocene through the Pleistocene. In this interval at this site, U. proboscidea is the most abundant species of the benthic assemblage and shows abrupt frequency changes (about 1-74%). Based on relative percentages of U. proboscidea calibrated with oxygen and carbon isotope record and the sediment accumulation rates, the modem distribution of the species in the Indian Ocean, and other evidence, the peaks of abundance of U. proboscidea are inferred to represent times of high-surface productivity. This productivity is related to intensified trade winds during strong southwest (SW) Indian monsoons, causing widespread upwelling along equatorial divergence in the Indian Ocean. The sudden increase of U. proboscidea abundance at approximately 8.5-7.5 Ma reflects significant upwelling at the equatorial divergence. This event corresponds to the permanent build-up of West Antarctic ice sheets, and a major increase in SW Indian monsoons related upwelling in the northwestern Indian Ocean. The Chron-6 carbon shift at approximately 6.2 Ma is marked by another peak of abundance, reflecting widespread ocean fertility. The highest abundances of U. proboscidea and highest sediment accumulation rates occur between 5.8 and 5.1 Ma, which coincides with the greatest development of Antarctic ice sheets and strong southwest monsoons. The higher percentages at 3.2-3.1 Ma, approximately 2.4 Ma, and 1.6 Ma all represent phases of high productivity at the equatorial divergence.</t>
  </si>
  <si>
    <t>BANARAS HINDU UNIV,DEPT GEOL,VARANASI 221005,UTTAR PRADESH,INDIA</t>
  </si>
  <si>
    <t>Banaras Hindu University (BHU)</t>
  </si>
  <si>
    <t>GUPTA, AK (corresponding author), INDIAN INST TECHNOL,DEPT GEOL &amp; GEOPHYS,KHARAGPUR 721302,W BENGAL,INDIA.</t>
  </si>
  <si>
    <t>Gupta, Anil/0000-0003-0536-3911</t>
  </si>
  <si>
    <t>10.1016/0377-8398(92)90038-L</t>
  </si>
  <si>
    <t>WOS:A1992JP79700006</t>
  </si>
  <si>
    <t>PUTTRE, M</t>
  </si>
  <si>
    <t>DANTE ANTARCTIC INFERNO</t>
  </si>
  <si>
    <t>MECHANICAL ENGINEERING</t>
  </si>
  <si>
    <t>ASME-AMER SOC MECHANICAL ENG</t>
  </si>
  <si>
    <t>345 E 47TH ST, NEW YORK, NY 10017</t>
  </si>
  <si>
    <t>0025-6501</t>
  </si>
  <si>
    <t>MECH ENG</t>
  </si>
  <si>
    <t>Mech. Eng.</t>
  </si>
  <si>
    <t>Engineering, Mechanical</t>
  </si>
  <si>
    <t>Engineering</t>
  </si>
  <si>
    <t>JJ177</t>
  </si>
  <si>
    <t>WOS:A1992JJ17700026</t>
  </si>
  <si>
    <t>WILL ANTARCTIC OZONE BITE THE DUST</t>
  </si>
  <si>
    <t>JG186</t>
  </si>
  <si>
    <t>WOS:A1992JG18600026</t>
  </si>
  <si>
    <t>OVSTEDAL, DO; SMITH, RIL</t>
  </si>
  <si>
    <t>PERTUSARIA-SIGNYAE (LICHENES), A NEW SPECIES FROM THE ANTARCTIC</t>
  </si>
  <si>
    <t>NOVA HEDWIGIA</t>
  </si>
  <si>
    <t>A saxicolous Pertusaria species is described as new to science: P. signyae Ovst. from South Orkney Islands. It has an isidiate thallus, subglobose fertile verrucae with poriform apothecia, and contains 2'-0-methylperlatolic acid.</t>
  </si>
  <si>
    <t>OVSTEDAL, DO (corresponding author), UNIV BERGEN,INST BOT,N-5014 BERGEN,NORWAY.</t>
  </si>
  <si>
    <t>GEBRUDER BORNTRAEGER</t>
  </si>
  <si>
    <t>STUTTGART</t>
  </si>
  <si>
    <t>JOHANNESSTR 3A, D-70176 STUTTGART, GERMANY</t>
  </si>
  <si>
    <t>0029-5035</t>
  </si>
  <si>
    <t>Nova Hedwigia</t>
  </si>
  <si>
    <t>Plant Sciences</t>
  </si>
  <si>
    <t>JR202</t>
  </si>
  <si>
    <t>WOS:A1992JR20200010</t>
  </si>
  <si>
    <t>VEZDA, A; OVSTEDAL, DO; SMITH, RIL</t>
  </si>
  <si>
    <t>A NEW GYALECTA SPECIES FROM THE ANTARCTIC - G-PEZIZOIDES SP-N (LICHENIZED FUNGI, GYALECTACEAE)</t>
  </si>
  <si>
    <t>German</t>
  </si>
  <si>
    <t>A new species of the genus Gyalecta, G. pezizoides sp. n. (lichenized Fungi, Gyalectaceae), is described and illustrated. This new species is taxonomically near to the holarctic Gyalecta peziza (Mont.) Anzi.</t>
  </si>
  <si>
    <t>UNIV BERGEN,N-5014 BERGEN,NORWAY; BRITISH ANTARCTIC SURVEY,CAMBRIDGE CB3 0ET,ENGLAND</t>
  </si>
  <si>
    <t>University of Bergen; UK Research &amp; Innovation (UKRI); Natural Environment Research Council (NERC); NERC British Antarctic Survey</t>
  </si>
  <si>
    <t>WOS:A1992JR20200015</t>
  </si>
  <si>
    <t>Mountain, GS; Miller, KG</t>
  </si>
  <si>
    <t>Mountain, Gregory S.; Miller, Kenneth G.</t>
  </si>
  <si>
    <t>SEISMIC AND GEOLOGIC EVIDENCE FOR EARLY PALEOGENE DEEPWATER CIRCULATION IN THE WESTERN NORTH ATLANTIC</t>
  </si>
  <si>
    <t>PALEOCEANOGRAPHY</t>
  </si>
  <si>
    <t>SALINE BOTTOM WATER; ABYSSAL CIRCULATION; SEA; HISTORY; OXYGEN; OCEAN; STRATIGRAPHY; EVOLUTION; TRANSPORT</t>
  </si>
  <si>
    <t>Previous studies of paleogeography, global climate, and foraminiferal stable isotopes have suggested that Paleogene deepwater circulation was significantly different from that of today. Extracting details of deepwater history from the western North Atlantic has been hampered by Oligocene erosion and the lack of ideally located drill holes. We report the discovery of a seismic disconformity on the SW Bermuda Rise that we have tied to a late Paleocene erosional event in Deep Sea Drilling Project (DSDP) boreholes from this region. Distribution of this new seismic marker Reflector Ar-b, indicates that it was formed by cyclonically circulating bottom water entering the western North Atlantic from the south. We attribute this vigorous deep circulation to a Southern Ocean source analogous to the effects of modern Antarctic Bottom Water; this interpretation is supported by isotopic comparisons that show the Paleocene Southern Ocean was enriched in C-13 relative to the Pacific. We distinguish Reflector A(b) from the overlying Reflector A(u) on the basis of superposition and ages obtained at DSDP sites and piston cores; using one of the cores, we have estimated that the youngest age or Reflector A(b) is earliest Oligocene (36.6-34.0 Ma), while its oldest age has been previously established as late Eocene. Laminated sediments beneath Reflector A(b) are enriched in organic carbon, indicating that the early Paleocene deepwestern North Atlantic was occasionally anoxic. These low oxygen levels may have been the result of sluggish deep circulation and/or low-latitude production of Warm Saline Deep Water (WSDW). Sediments immediately above Reflector A(b) show that deposition resume on the western Bermuda Rise (Site 387) by the latest Paleocene to earliest Eocene (Biochron NP 10; 57.2 +/- 0.6 Ma). While deposition resumed on the central Bermuda Rise (Site 386) during the late Paleocenee, erosion/nondeposition continued across much of the Bermuda Rise. Widespread resumption of pelagic deposition in the early Eocene is consistent with delta C-13 evidence for reduced Southern Ocean influence at this time. However, lower Eocene sediments record well-oxygenated conditions and delta C-13 and delta O-18 comparisons indicate that there were two early Eocene deepwater sources: the Southern Ocean and WSDW (Pak and Miller, this issue).</t>
  </si>
  <si>
    <t>[Mountain, Gregory S.] Columbia Univ, Lamont Doherty Geol Observ, Palisades, NY 10964 USA; [Miller, Kenneth G.] Rutgers State Univ, Dept Geol Sci, New Brunswick, NJ 08855 USA</t>
  </si>
  <si>
    <t>Columbia University; Rutgers University System; Rutgers University New Brunswick</t>
  </si>
  <si>
    <t>Mountain, GS (corresponding author), Columbia Univ, Lamont Doherty Geol Observ, Palisades, NY 10964 USA.</t>
  </si>
  <si>
    <t>National Science Foundation [OCE83-10086, OCE86-00249]</t>
  </si>
  <si>
    <t>National Science Foundation(National Science Foundation (NSF))</t>
  </si>
  <si>
    <t>We thank the Captain and crew of the R/V Robert Conrad for superb efforts at sea, N. Driscoll, M. E. Katz, and J. Zhang for technical support D. K. Pak and R. E. Sheridan for discussions J. Morley for supplying radiolarian biostratigraphic data from Site 417, and M. E. Katz, C. W. Poag, W. A. Berggren and R. Flood for reviews. This work was supported by National Science Foundation grants OCE83-10086 and OCE86-00249. This is Lamont-Doherty Geological Observatory contribution 4944, and IGCP project 308 publication 3.</t>
  </si>
  <si>
    <t>0883-8305</t>
  </si>
  <si>
    <t>1944-9186</t>
  </si>
  <si>
    <t>Paleoceanography</t>
  </si>
  <si>
    <t>10.1029/92PA01268</t>
  </si>
  <si>
    <t>Geosciences, Multidisciplinary; Oceanography; Paleontology</t>
  </si>
  <si>
    <t>Geology; Oceanography; Paleontology</t>
  </si>
  <si>
    <t>V23KG</t>
  </si>
  <si>
    <t>WOS:000208341100004</t>
  </si>
  <si>
    <t>Crowley, TJ</t>
  </si>
  <si>
    <t>Crowley, Thomas J.</t>
  </si>
  <si>
    <t>NORTH ATLANTIC DEEP WATER COOLS THE SOUTHERN HEMISPHERE</t>
  </si>
  <si>
    <t>VOSTOK ICE CORE; OCEAN GENERAL-CIRCULATION; LATE PLEISTOCENE VARIATIONS; THERMOHALINE CIRCULATION; PALEO-OCEANOGRAPHY; MODEL SENSITIVITY; CLIMATIC RECORD; SEA; TEMPERATURES; CYCLES</t>
  </si>
  <si>
    <t>A standard explanation for coupling climate variations in the northern and southern hemispheres involves fluctuations in North Atlantic Deep Water (NADW) production. However, I suggest that the NADW-Antarctic connection may work opposite to that conjectured by many investigators; that is, when NADW production rates are high, southern hemisphere temperatures decrease rather than increase. The revised interpretation is consistent with observations and ocean modeling studies which demonstrate that, although upwelling of relatively warm NADW water around Antarctica promotes sea ice meltback, a second and more important negative feedback is also operating. In order to conserve volume, southward export of NADW across the equator is accompanied by import of an equivalent volume of considerably warmer water from shallower oceanic layers in the South Atlantic. The southern hemisphere loses heat as a result of this exchange. The hemispherically averaged net heat loss may be as high as 4 W/m(2), an amount comparable to a CO2 doubling. It is suggested that this more comprehensive view of the role of NADW may explain both decadal-scale variations in South Atlantic sea surface temperatures in this century and two significant problems in Pleistocene climatology: why southern hemisphere temperatures decreased before CO2 levels decreased at the end of the last interglacial and why southern hemisphere temperature changes precede changes in northern hemisphere ice volume. It is shown that when NADW production was reinitiated during the last interglacial (120,000 B. P.), high-latitude southern hemisphere temperatures decreased. The estimated magnitude of altered southern hemisphere heat export is comparable to the ice-age CO2 signal and may be able to account for the observed cooling even when CO2 levels were high. When cast into a frequency domain framework, this interpretation may also help explain why southern hemisphere temperatures lead global ice volume changes. Copyright 1992 by the American Geophysical Union.</t>
  </si>
  <si>
    <t>Appl Res Corp, College Stn, TX 77840 USA</t>
  </si>
  <si>
    <t>Crowley, TJ (corresponding author), Appl Res Corp, 305 Arguello Dr, College Stn, TX 77840 USA.</t>
  </si>
  <si>
    <t>NSF [ATM-9002808, OCE-9115729]</t>
  </si>
  <si>
    <t>NSF(National Science Foundation (NSF))</t>
  </si>
  <si>
    <t>Research supported by the NSF grants ATM-9002808 and OCE-9115729. I thank R. Oglesby, D. Oppo, N. Slowey and R. Toggweiler for comments on earlier drafts.</t>
  </si>
  <si>
    <t>10.1029/92PA01058</t>
  </si>
  <si>
    <t>WOS:000208341100007</t>
  </si>
  <si>
    <t>JEFFRIES, MO</t>
  </si>
  <si>
    <t>ARCTIC ICE SHELVES AND ICE ISLANDS - ORIGIN, GROWTH AND DISINTEGRATION, PHYSICAL CHARACTERISTICS, STRUCTURAL-STRATIGRAPHIC VARIABILITY, AND DYNAMICS</t>
  </si>
  <si>
    <t>REVIEWS OF GEOPHYSICS</t>
  </si>
  <si>
    <t>NORTHERN ELLESMERE ISLAND; SEA ICE; CANADA; NWT; MOTION; SEDIMENTATION; GLACIERS; BRACKISH; RADAR</t>
  </si>
  <si>
    <t>Ice shelves are thick, floating ice masses most often associated with Antarctica where they are seaward extensions of the grounded Antarctic ice sheet and sources of many icebergs. However, there are also ice shelves in the Arctic, primarily located along the north coast of Ellesmere Island in the Canadian High Arctic. The only ice shelves in North America and the most extensive in the north polar region, the Ellesmere ice shelves originate from glaciers and from sea ice and are the source of ice islands, the tabular icebergs of the Arctic Ocean. The present state of knowledge and understanding of these ice features is summarized in this paper. It includes historical background to the discovery and early study of ice shelves and ice islands, including the use of ice islands as floating laboratories for Polar geophysical research, Growth mechanisms and age, the former extent and the twentieth century disintegration of the Ellesmere ice shelves, and the processes and mechanisms of ice island calving are summarized. Surface features, thickness, thermal regime, and the size, shape, and numbers of ice islands are discussed. The structural-stratigraphic variability of ice islands and ice shelves and the complex nature of their growth and development are described. Large-scale and small-scale dynamics of ice islands are described, and the results of modeling their drift and recurrence intervals are presented. The conclusion identifies some unanswered questions and future research opportunities and needs.</t>
  </si>
  <si>
    <t>JEFFRIES, MO (corresponding author), UNIV ALASKA,INST GEOPHYS,FAIRBANKS,AK 99775, USA.</t>
  </si>
  <si>
    <t>8755-1209</t>
  </si>
  <si>
    <t>REV GEOPHYS</t>
  </si>
  <si>
    <t>Rev. Geophys.</t>
  </si>
  <si>
    <t>10.1029/92RG00956</t>
  </si>
  <si>
    <t>JN089</t>
  </si>
  <si>
    <t>WOS:A1992JN08900004</t>
  </si>
  <si>
    <t>DEPIETRI, DE</t>
  </si>
  <si>
    <t>THE SEARCH FOR ECOLOGICAL INDICATORS - IS IT POSSIBLE TO BIOMONITOR FOREST SYSTEM DEGRADATION CAUSED BY CATTLE RANCHING ACTIVITIES IN ARGENTINA</t>
  </si>
  <si>
    <t>VEGETATIO</t>
  </si>
  <si>
    <t>DOMESTIC HERBIVORES; ECOLOGICAL INDICATORS; FIRE; LOS-ALERCES-NATIONAL-PARK; SUB-ANTARCTIC FORESTS; SYSTEM DEGRADATION; VEGETAL COMMUNITY</t>
  </si>
  <si>
    <t>Cattle ranching is a typical disturbance factor in the North Patagonian forests. The selection of modal areas having similar natural environmental conditions enabled the analysis of the response of the system to exploitation. Different structural parameters in the vegetal community were studied and secondary data on fire frequency and livestock censuses were compiled. An area gradient showing different degrees of degradation was defined, which was presumed to show the stages an area goes through when under livestock farming. Three ecological indicators were defined: key species, as indicators of the occurrence of a degradation process, vegetal cover, as an indicator of the stage a degradation process is going through and vegetal biovolume, as an indicator of when the degradation process has become critical. These indicators must be used together in order to obtain a good diagnosis of the state of the area under exploitation.</t>
  </si>
  <si>
    <t>DEPIETRI, DE (corresponding author), FAC CIENCIAS EXACTAS &amp; NAT BUENOS AIRES,DEPT BIOL,LAB 57,4P PAB 2 CIUDAD UNIV,RA-1428 BUENOS AIRES,ARGENTINA.</t>
  </si>
  <si>
    <t>0042-3106</t>
  </si>
  <si>
    <t>Vegetatio</t>
  </si>
  <si>
    <t>Plant Sciences; Ecology; Forestry</t>
  </si>
  <si>
    <t>Plant Sciences; Environmental Sciences &amp; Ecology; Forestry</t>
  </si>
  <si>
    <t>JL962</t>
  </si>
  <si>
    <t>WOS:A1992JL96200002</t>
  </si>
  <si>
    <t>ZOBACK, ML</t>
  </si>
  <si>
    <t>1ST-ORDER AND 2ND-ORDER PATTERNS OF STRESS IN THE LITHOSPHERE - THE WORLD STRESS MAP PROJECT</t>
  </si>
  <si>
    <t>JOURNAL OF GEOPHYSICAL RESEARCH-SOLID EARTH</t>
  </si>
  <si>
    <t>SAN-ANDREAS FAULT; CENTROID-MOMENT TENSOR; ANTARCTIC RIFT SYSTEM; INSITU STRESS; OCEANIC LITHOSPHERE; INDIAN-OCEAN; CONTINENTAL COLLISION; TECTONIC STRESS; UNITED-STATES; INTRAPLATE EARTHQUAKES</t>
  </si>
  <si>
    <t>To date, more than 7300 in situ stress orientations have been compiled as Part of the World Stress Map project. Of these, over 4400 are considered reliable tectonic stress indicators, recording horizontal stress orientations to within &lt;+/-25-degrees. Remarkably good correlation is observed between stress orientations deduced from in situ stress measurements and geologic observations made in the upper 1-2 km, well bore breakouts extending to 4-5 km depth and earthquake focal mechanisms to depths of approximately 20 km. Regionally uniform stress orientations and relative magnitudes permit definition of broad-scale regional stress patterns often extending 20-200 times the approximately 20-25 km thickness of the upper brittle lithosphere. The first-order midplate stress fields are believed to be largely the result of compressional forces applied at plate boundaries, primarily ridge push and continental collision. The orientation of the intraplate stress field is thus largely controlled by the geometry of the plate boundaries. There is no evidence of large lateral stress gradients (as evidenced by lateral variations in stress regime) which would be expected across large plates if simple resistive or driving basal drag tractions (parallel or antiparallel to absolute motion) controlled the intraplate stress field. Intraplate areas of active extension are generally associated with regions of high topography: western U.S. Cordillera, high Andes, Tibetan plateau, western Indian Ocean plateau. Buoyancy stresses related to crustal thickening and/or lithospheric thinning in these regions dominate the intraplate compressional stress field due to plate-driving forces. These buoyancy forces are just one of several categories of second-order stresses, or local perturbations, that can be identified once the first-order stress patterns are recognized. These second-order stress fields can often be associated with specific geologic or tectonic features, for example, lithospheric flexure, lateral strength contrasts, as well as the lateral density contrasts which give rise to buoyancy forces. These second-order stress patterns typically have wavelengths ranging from 5 to 10+ times the thickness of the brittle upper lithosphere. A two-dimensional analysis of the amount of rotation of regional horizontal stress orientations due to a superimposed local stress constrains the ratio of the magnitude of the horizontal regional stress differences to the local uniaxial stress. For a detectable rotation of 15-degrees, the local horizontal uniaxial stress must be at least twice the magnitude of the regional horizontal stress differences. Examples of local rotations of S(Hmax) orientations include a 75-degrees-85-degrees rotation on the northeastern Canadian continental shelf possibly related to margin-normal extension derived from sediment-loading flexural stresses, a 50-degrees-60-degrees rotation within the East African rift relative to western Africa due to extensional buoyancy forces caused by lithospheric thinning, and an approximately 90-degrees rotation along the northern margin of the Paleozoic Amazonas rift in central Brazil. In this final example, this rotation is hypothesized as being due to deviatoric compression oriented normal to the rift axis resulting from local lithospheric support of a dense mass in the lower crust beneath the rift (rift pillow). Estimates of the magnitudes of first-order (plate boundary force-derived) regional stress differences computed from modeling the source of observed local stress rotations magnitudes can be compared with regional stress differences based on the frictional strength of the crust (i.e., Byerlee's law) assuming hydrostatic pore pressure. The examples given here are too few to provide a definitive evaluation of the direct applicability of Byerlee's law to the upper brittle part of the lithosphere, particularly in view of uncertainties such as pore pressure and relative magnitude of the intermediate principal stresses. Nonetheless, the observed rotations all indicate that the magnitude of the local horizontal uniaxial stresses must be 1-2.5+ times the magnitude of the regional first-order horizontal stress differences and suggest that careful evaluation of such local rotations may be a powerful technique for constraining the in situ magnitude stress differences in the upper, brittle part of the lithosphere.</t>
  </si>
  <si>
    <t>US GEOL SURVEY, 345 MIDDLEFIELD RD, MS 977, MENLO PK, CA 94025 USA.</t>
  </si>
  <si>
    <t>2169-9313</t>
  </si>
  <si>
    <t>2169-9356</t>
  </si>
  <si>
    <t>J GEOPHYS RES-SOL EA</t>
  </si>
  <si>
    <t>J. Geophys. Res.-Solid Earth</t>
  </si>
  <si>
    <t>JUL 30</t>
  </si>
  <si>
    <t>B8</t>
  </si>
  <si>
    <t>10.1029/92JB00132</t>
  </si>
  <si>
    <t>JG862</t>
  </si>
  <si>
    <t>Bronze, Green Submitted</t>
  </si>
  <si>
    <t>WOS:A1992JG86200001</t>
  </si>
  <si>
    <t>COOPER, APR</t>
  </si>
  <si>
    <t>TAKE 100 LINES</t>
  </si>
  <si>
    <t>NATURE</t>
  </si>
  <si>
    <t>COOPER, APR (corresponding author), BRITISH ANTARCTIC SURVEY,HIGH CROSS,MADINGLEY RD,CAMBRIDGE CB3 0ET,ENGLAND.</t>
  </si>
  <si>
    <t>MACMILLAN MAGAZINES LTD</t>
  </si>
  <si>
    <t>PORTERS SOUTH, 4 CRINAN ST, LONDON, ENGLAND N1 9XW</t>
  </si>
  <si>
    <t>0028-0836</t>
  </si>
  <si>
    <t>Nature</t>
  </si>
  <si>
    <t>10.1038/358365g0</t>
  </si>
  <si>
    <t>JF853</t>
  </si>
  <si>
    <t>WOS:A1992JF85300026</t>
  </si>
  <si>
    <t>OERTER, H; KIPFSTUHL, J; DETERMANN, J; MILLER, H; WAGENBACH, D; MINIKIN, A; GRAF, W</t>
  </si>
  <si>
    <t>EVIDENCE FOR BASAL MARINE ICE IN THE FILCHNER-RONNE ICE SHELF</t>
  </si>
  <si>
    <t>THERMOHALINE CIRCULATION; ANTARCTICA; BENEATH</t>
  </si>
  <si>
    <t>THE Filchner-Ronne ice shelf, which drains most of the marine-based portions of the West Antarctic ice sheet, is the largest ice shelf on Earth by volume. The origin and properties of the ice that constitutes this shelf are poorly understood, because a strong reflecting interface within the ice and the diffuse nature of the ice-ocean interface make seismic and radio echo sounding data difficult to interpret1,2. Ice in the upper part of the shelf is of meteoric origin, but it has been proposed2-5 that a basal layer of saline ice accumulates from below. Here we present the results of an analysis of the physical and chemical characteristics of an ice core drilled almost to the bottom of the Ronne ice shelf. We observe a change in ice properties at about 150 m depth, which we ascribe to a change from meteoric ice to basal marine ice. The basal ice is very different from sea ice formed at the ocean surface, and we propose a formation mechanism in which ice platelets in the water column accrete to the bottom of the ice shelf.</t>
  </si>
  <si>
    <t>UNIV HEIDELBERG, INST UMWELTPHYS, W-6900 HEIDELBERG, GERMANY; GESELL SCHWERIONENFORSCH GMBH, INST HYDROL, W-8042 NEUHERBERG, GERMANY</t>
  </si>
  <si>
    <t>Ruprecht Karls University Heidelberg</t>
  </si>
  <si>
    <t>ALFRED WEGENER INST POLAR &amp; MARINE RES, POSTFACH 120161, W-2850 BREMERHAVEN, GERMANY.</t>
  </si>
  <si>
    <t>Minikin, Andreas/A-3904-2011</t>
  </si>
  <si>
    <t>Minikin, Andreas/0000-0003-0999-4657; Miller, Heinrich/0000-0003-1015-2828</t>
  </si>
  <si>
    <t>NATURE PUBLISHING GROUP</t>
  </si>
  <si>
    <t>MACMILLAN BUILDING, 4 CRINAN ST, LONDON N1 9XW, ENGLAND</t>
  </si>
  <si>
    <t>1476-4687</t>
  </si>
  <si>
    <t>10.1038/358399a0</t>
  </si>
  <si>
    <t>WOS:A1992JF85300050</t>
  </si>
  <si>
    <t>NELSON, CM; OKUMURA, M</t>
  </si>
  <si>
    <t>REACTION OF CHLORINE NITRATE WITH PROTONATED WATER CLUSTERS - A MODEL FOR HETEROGENEOUS REACTIONS ON POLAR STRATOSPHERIC CLOUDS</t>
  </si>
  <si>
    <t>SULFURIC-ACID SURFACES; GAS-PHASE REACTION; HYDROGEN-CHLORIDE; ANTARCTIC OZONE; NITRIC-ACID; TEMPERATURES; KINETICS; CLONO2; ENERGY; HCL</t>
  </si>
  <si>
    <t>We investigated the reactions of small protonated water clusters, H3O+(H2O)n, with chlorine nitrate, ClONO2, to elucidate the molecular mechanism for the heterogeneous reaction of chlorine nitrate with ice. The ionic reaction products were various forms of protonated nitric acid, NO2+(H2O)m, m = 0, 1, 2. These products are analogous to products previously reported in the literature for the neutral reaction occurring on ice surfaces. Our results support the hypothesis that the heterogeneous reaction is acid-catalyzed.</t>
  </si>
  <si>
    <t>CALTECH,ARTHUR AMOS NOYES LAB CHEM PHYS,PASADENA,CA 91125</t>
  </si>
  <si>
    <t>California Institute of Technology</t>
  </si>
  <si>
    <t>Okumura, Mitchio/I-3326-2013</t>
  </si>
  <si>
    <t>Okumura, Mitchio/0000-0001-6874-1137</t>
  </si>
  <si>
    <t>JUL 23</t>
  </si>
  <si>
    <t>10.1021/j100194a003</t>
  </si>
  <si>
    <t>JF326</t>
  </si>
  <si>
    <t>WOS:A1992JF32600003</t>
  </si>
  <si>
    <t>LOCKYER, C</t>
  </si>
  <si>
    <t>MARINE EXPLOSIONS</t>
  </si>
  <si>
    <t>LOCKYER, C (corresponding author), BRITISH ANTARCTIC SURVEY,NAT ENVIRONM RES COUNCIL,SEA MAMMA RES UNIT,HIGH CROSS,CAMBRIDGE CB3 0ET,ENGLAND.</t>
  </si>
  <si>
    <t>10.1038/358271b0</t>
  </si>
  <si>
    <t>JE684</t>
  </si>
  <si>
    <t>WOS:A1992JE68400022</t>
  </si>
  <si>
    <t>COLHOUN, EA; MABIN, MCG; ADAMSON, DA; KIRK, RM</t>
  </si>
  <si>
    <t>ANTARCTIC ICE VOLUME AND CONTRIBUTION TO SEA-LEVEL FALL AT 20,000 YR BP FROM RAISED BEACHES</t>
  </si>
  <si>
    <t>HISTORY; CLIMATE; SHEET; CORE</t>
  </si>
  <si>
    <t>THE contribution of the Antarctic ice sheets to global sea-level fall at the Last Glacial Maximum (LGM) depends largely on how the extent and thickness of peripheral ice changed. Model studies1-3 suggest that there was widespread thickening (from 500 m to more than 1,000 m) of the ice-sheet margins, sufficient to induce a drop in sea level of at least 25 m. Geological evidence4,5, on the other hand, indicates only limited ice expansion and sea-level fall of just 8 m. Here we use recent data on the altitudes and ages of raised beaches from the Ross embayment and East Antarctica to investigate the timing and extent of Antarctic deglaciation. These indicate that the ice margin during the LGM was thinner and less extensive than has been formerly thought, and that its contribution to the drop in sea level was only 0.5-2.5 m. Deglaciation was well advanced by 10 kyr BP and was complete by 6 kyr BP. These findings imply either that sea level during the LGM fell less than present estimates suggest, or that an ice volume considerably greater than currently accepted must have been present in the Northern Hemisphere.</t>
  </si>
  <si>
    <t>JAMES COOK UNIV N QUEENSLAND,DEPT GEOG,TOWNSVILLE,QLD 4811,AUSTRALIA; MACQUARIE UNIV,SCH BIOL SCI,N RYDE,NSW 2113,AUSTRALIA; UNIV CANTERBURY,DEPT GEOG,CHRISTCHURCH 1,NEW ZEALAND</t>
  </si>
  <si>
    <t>James Cook University; Macquarie University; University of Canterbury</t>
  </si>
  <si>
    <t>COLHOUN, EA (corresponding author), UNIV NEWCASTLE,DEPT GEOG,UNIV DR,NEWCASTLE,NSW 2308,AUSTRALIA.</t>
  </si>
  <si>
    <t>10.1038/358316a0</t>
  </si>
  <si>
    <t>WOS:A1992JE68400059</t>
  </si>
  <si>
    <t>ANTARCTIC OZONE HOLE SENT ULTRAVIOLET LEVELS SKY-HIGH</t>
  </si>
  <si>
    <t>NEW SCIENTIST LTD</t>
  </si>
  <si>
    <t>25 BEDFORD ST, LONDON, ENGLAND</t>
  </si>
  <si>
    <t>JUL 18</t>
  </si>
  <si>
    <t>JE314</t>
  </si>
  <si>
    <t>WOS:A1992JE31400024</t>
  </si>
  <si>
    <t>FUJIO, S; KADOWAKI, T; IMASATO, N</t>
  </si>
  <si>
    <t>WORLD OCEAN CIRCULATION DIAGNOSTICALLY DERIVED FROM HYDROGRAPHIC AND WIND STRESS-FIELDS .1. THE VELOCITY-FIELD</t>
  </si>
  <si>
    <t>MERIDIONAL HEAT-TRANSPORT; ANTARCTIC CIRCUMPOLAR CURRENT; NORTH-ATLANTIC OCEAN; SOUTH-PACIFIC OCEAN; GENERAL-CIRCULATION; INDIAN-OCEAN; MODEL; FLOW; DISTRIBUTIONS; RESOLUTION</t>
  </si>
  <si>
    <t>Using a robust diagnostic model, the steady circulation in the world ocean is determined from climatological annual mean fields of hydrographic data and wind stress. The upper circulation reflects the surface geopotential anomaly of the input hydrographic data. In addition, the warm water route is prominent: the water passing through the Indonesian seas flows westward across the Indian Ocean to return to the North Atlantic. In the deep Atlantic Ocean, the North Atlantic Deep Water is transported southward by the dominant deep western boundary current in the depth range from about 1500 m to the bottom. whereas the Weddell Sea Deep Water does not extend northward from the Argentine Basin. An important result is a westward current appearing near 25-degrees-N in the middepth Atlantic Ocean. Such a current has been inferred from tracer distributions but hardly detected with objective methods. The velocity maximum at middepth suggests that the current is not a lower part of a wind gyre but is a baroclinic flow caused by a thermohaline effect. In the Indian Ocean a swift middepth current appears along the western boundary, but it may be questionable because the resulting heat transport does not agree with earlier estimates. The deep water flowing into the southern basins from the Antarctic Circumpolar Current does not flow further northward even in the Madagascar Basin. The cause of these unsuccessful results is probably that the present model does not take into account large seasonal variations in the Indian Ocean.</t>
  </si>
  <si>
    <t>KYOTO UNIV, FAC SCI, DEPT GEOPHYS, KYOTO 606, JAPAN</t>
  </si>
  <si>
    <t>Kyoto University</t>
  </si>
  <si>
    <t>Fujio, Shinzou/0000-0003-4315-0124</t>
  </si>
  <si>
    <t>JUL 15</t>
  </si>
  <si>
    <t>C7</t>
  </si>
  <si>
    <t>10.1029/92JC00867</t>
  </si>
  <si>
    <t>JE564</t>
  </si>
  <si>
    <t>WOS:A1992JE56400001</t>
  </si>
  <si>
    <t>HUNTLEY, ME; LOPEZ, MDG; KARL, DM</t>
  </si>
  <si>
    <t>CARBON AND THE ANTARCTIC MARINE FOOD WEB - RESPONSE</t>
  </si>
  <si>
    <t>SCIENCE</t>
  </si>
  <si>
    <t>UNIV PHILIPPINES, INST MARINE SCI, QUEZON CITY 1101, PHILIPPINES; UNIV HAWAII, SCH OCEAN &amp; EARTH SCI &amp; TECHNOL, HONOLULU, HI 96822 USA</t>
  </si>
  <si>
    <t>University of the Philippines System; University of the Philippines Diliman; University of Hawaii System</t>
  </si>
  <si>
    <t>HUNTLEY, ME (corresponding author), UNIV CALIF SAN DIEGO, SCRIPPS INST OCEANOG, 0202, LA JOLLA, CA 92093 USA.</t>
  </si>
  <si>
    <t>Moloney, Coleen/B-4363-2009; Karl, David/AFP-3837-2022</t>
  </si>
  <si>
    <t>Moloney, Coleen/0000-0001-6663-8814; Karl, David/0000-0002-6660-6721</t>
  </si>
  <si>
    <t>AMER ASSOC ADVANCEMENT SCIENCE</t>
  </si>
  <si>
    <t>1200 NEW YORK AVE, NW, WASHINGTON, DC 20005 USA</t>
  </si>
  <si>
    <t>0036-8075</t>
  </si>
  <si>
    <t>1095-9203</t>
  </si>
  <si>
    <t>Science</t>
  </si>
  <si>
    <t>JUL 10</t>
  </si>
  <si>
    <t>10.1126/science.257.5067.259-a</t>
  </si>
  <si>
    <t>JC585</t>
  </si>
  <si>
    <t>WOS:A1992JC58500045</t>
  </si>
  <si>
    <t>MOLONEY, CL</t>
  </si>
  <si>
    <t>CARBON AND THE ANTARCTIC MARINE FOOD WEB</t>
  </si>
  <si>
    <t>UNIV CAPE TOWN,DEPT ZOOL,RONDEBOSCH 7700,SOUTH AFRICA</t>
  </si>
  <si>
    <t>University of Cape Town</t>
  </si>
  <si>
    <t>1200 NEW YORK AVE, NW, WASHINGTON, DC 20005</t>
  </si>
  <si>
    <t>WOS:A1992JC58500044</t>
  </si>
  <si>
    <t>HERNANDEZ, G; SMITH, RW; FRASER, GJ; JONES, WL</t>
  </si>
  <si>
    <t>LARGE-SCALE WAVES IN THE UPPER-MESOSPHERE AT ANTARCTIC HIGH-LATITUDES</t>
  </si>
  <si>
    <t>TEMPERATURE-VARIATIONS; ATMOSPHERIC TIDES; POLAR MESOPAUSE; SPACED DATA; SOLAR; THERMOSPHERE; DISTURBANCES; CIRCULATION; NIGHTGLOW; BAND</t>
  </si>
  <si>
    <t>Upper-mesosphere combined optical measurements of wind and temperature fields at Amundsen-Scott Station (South Pole) and wind radar measurements at Scott Base (78-degrees-S, 167-degrees-E) show the presence of large-scale waves in this region of the atmosphere. At Amundsen-Scott the largest amplitude wave observed with sub-diurnal periodicity appears with a frequency near 2.4/day (approximately 10.1 hour period), with a westward phase progression of wavenumber one. The presence of a wave with this periodicity is confirmed by the observations at Scott Base. The combination of the experimentally-found period, phase progression, associated small-temperature oscillations, and theoretical considerations lead to the interpretation of this wave as a Lamb wave. The present combination of spatially-resolved optical measurements and radar measurements illustrates the value of multiple-station and multiple-technique observations in elucidating the upper-mesosphere dynamical state, as well as the properties of the waves propagating through the medium where the observations are being made.</t>
  </si>
  <si>
    <t>UNIV CANTERBURY,DEPT PHYS,CHRISTCHURCH 1,NEW ZEALAND; UNIV ALASKA,INST GEOPHYS,FAIRBANKS,AK 99705</t>
  </si>
  <si>
    <t>University of Canterbury; University of Alaska System; University of Alaska Fairbanks</t>
  </si>
  <si>
    <t>HERNANDEZ, G (corresponding author), UNIV WASHINGTON,GRAD PROGRAM GEOPHYS AK50,SEATTLE,WA 98195, USA.</t>
  </si>
  <si>
    <t>Smith, Richard/JZD-2895-2024</t>
  </si>
  <si>
    <t>JUL 6</t>
  </si>
  <si>
    <t>10.1029/92GL01281</t>
  </si>
  <si>
    <t>JC596</t>
  </si>
  <si>
    <t>WOS:A1992JC59600007</t>
  </si>
  <si>
    <t>GIL, AL; RIESTRA, FAF; FERNANDEZ, RC; HUERTAS, EH; GOMEZ, MEM</t>
  </si>
  <si>
    <t>CONCENTRATIONS OF 25-HYDROXYVITAMIN-D3 IN ANTARCTICA</t>
  </si>
  <si>
    <t>MEDICINA CLINICA</t>
  </si>
  <si>
    <t>Spanish</t>
  </si>
  <si>
    <t>VITAMIN-D; NUTRITION; HEALTH</t>
  </si>
  <si>
    <t>BACKGROUND: Ultraviolet B radiation decidedly influences the synthesis of vitamin D and therefore mineral and bone metabolism. It must also be taken into account that a normal unsupplemented diet is usually deficient in this vitamin. Two groups of subjects pertaining to the Spanish Antarctic Expedition 1988-1989 were studied to determine whether special conditions of irradiation and solar exposure found in Antarctica induce alterations in the abovementioned metabolism. METHODS: Each group consisted of 11 healthy males with ingestion of less than 500 mg/day of calcium. The second group was administered vitamin D3 supplements of 1,000 Ul/day. Two blood samples were performed at an interval of 22 days during the Antarctic summer to determine calcium, phosphorus, magnesium, parathormone (PTH) and 25-hydroxycholecalciferol [25(OH)D]. RESULTS: Neither group varied in calcemia, phosphoremia or magnesemia. In the first group the 25(OH)D decreased markedly (p &lt; 0.01) with no variations being observed in PTH. In the supplemented group, an insignificant increase of 25(OH)D was observed which was significant enough to cause a marked decrease in PTH (p &lt; 0.01). CONCLUSIONS: Subjects passing periods of time in Antarctica should receive vitamin D3 supplementation at doses less than 1,000 Ul/day.</t>
  </si>
  <si>
    <t>HOSP LA PAZ, DEPT LAB, SERV BIOQUIM, SECC RENAL, MADRID, SPAIN</t>
  </si>
  <si>
    <t>Hospital Universitario La Paz</t>
  </si>
  <si>
    <t>GIL, AL (corresponding author), CLIN NAVAL NUESTRA SENORA CARMEN, SERV ENDOCRINOL, ARTURO SORIA 270, E-28033 MADRID, SPAIN.</t>
  </si>
  <si>
    <t>Gómez-Cruz, M. Elena/J-9953-2019</t>
  </si>
  <si>
    <t>Gómez-Cruz, M. Elena/0000-0003-2007-8860</t>
  </si>
  <si>
    <t>ELSEVIER DOYMA SL</t>
  </si>
  <si>
    <t>BARCELONA</t>
  </si>
  <si>
    <t>TRAVESERA DE GARCIA, 17-21, BARCELONA, 08021, SPAIN</t>
  </si>
  <si>
    <t>0025-7753</t>
  </si>
  <si>
    <t>1578-8989</t>
  </si>
  <si>
    <t>MED CLIN-BARCELONA</t>
  </si>
  <si>
    <t>Med. Clin.</t>
  </si>
  <si>
    <t>JUL 4</t>
  </si>
  <si>
    <t>JE948</t>
  </si>
  <si>
    <t>WOS:A1992JE94800002</t>
  </si>
  <si>
    <t>REED, HL; DALESANDRO, MM; KOWALSKI, KR; HOMER, LD</t>
  </si>
  <si>
    <t>MULTIPLE COLD AIR EXPOSURES CHANGE ORAL TRIIODOTHYRONINE KINETICS IN NORMAL MEN</t>
  </si>
  <si>
    <t>AMERICAN JOURNAL OF PHYSIOLOGY</t>
  </si>
  <si>
    <t>NONCOMPARTMENTAL; THYROID HORMONES; ADAPTATION</t>
  </si>
  <si>
    <t>PROLONGED ANTARCTIC RESIDENCE; THYROID-HORMONES; SEASONAL-VARIATION; THYROXINE; METABOLISM; 3,5,3'-TRIIODOTHYRONINE; THERMOGENESIS; PROPRANOLOL; TIME; TRH</t>
  </si>
  <si>
    <t>The influence of cold exposure on triiodothyronine (T3) kinetics was studied in 16 men before, during (biweekly), and after 80 (10/wk) cold (4-degrees-C) air exposures. We used serum values before and up to 24 h after a pharmacological oral (o) dose of T3 [76.8 nmol (50-mu-g)] to calculate noncompartmental kinetic parameters. To assess the role of thyroxine (T4) and thyrotropin (TSH), we administered a replacement dose of T3 [46.0 nmol/day (30-mu-g)] to eight men (+T3 group) and placebo to eight others (-T3 group) for the 2-mo study. There was no group effect of T3 treatment (+T3) on oral total volume of distribution (TVd(o)), metabolic clearance rate (MCR(o)), or disposal rate (DR(o)). TVd(o) was not changed over the study. Cold increased MCR(o) by 5.4 +/- 2.0 l.day-1.m-2. DR(o) increased with cold by 10.2 +/- 4.4 nmol.day-1.m-2. Although serum TSH, total T4, and free T4 decreased by approximately 50% in the +T3 group, the changes in MCR(o) and DR(o) with cold were not different from those in -T3. We describe that human T3 kinetics are changed with brief repeated exposures to cold air and that these increases in MCR(o) and DR(o) do not appear to be dependent on TSH or T4.</t>
  </si>
  <si>
    <t>USN,MED RES INST,THERMAL STRESS ADAPTAT PROGRAM,BETHESDA,MD 20889; UNIFORMED SERV UNIV HLTH SCI,BETHESDA,MD 20814</t>
  </si>
  <si>
    <t>Naval Medical Research Center (NMRC); United States Department of Defense; United States Navy; Uniformed Services University of the Health Sciences - USA</t>
  </si>
  <si>
    <t>AMER PHYSIOLOGICAL SOC</t>
  </si>
  <si>
    <t>9650 ROCKVILLE PIKE, BETHESDA, MD 20814</t>
  </si>
  <si>
    <t>0002-9513</t>
  </si>
  <si>
    <t>AM J PHYSIOL</t>
  </si>
  <si>
    <t>Am. J. Physiol.</t>
  </si>
  <si>
    <t>JUL</t>
  </si>
  <si>
    <t>E85</t>
  </si>
  <si>
    <t>E93</t>
  </si>
  <si>
    <t>10.1152/ajpendo.1992.263.1.E85</t>
  </si>
  <si>
    <t>Physiology</t>
  </si>
  <si>
    <t>JF319</t>
  </si>
  <si>
    <t>WOS:A1992JF31900044</t>
  </si>
  <si>
    <t>STEFANUTTI, L; CASTAGNOLI, F; DELGUASTA, M; MORANDI, M; SACCO, VM; ZUCCAGNOLI, L; GODIN, S; MEGIE, G; PORTENEUVE, J</t>
  </si>
  <si>
    <t>THE ANTARCTIC OZONE LIDAR SYSTEM</t>
  </si>
  <si>
    <t>APPLIED PHYSICS B-PHOTOPHYSICS AND LASER CHEMISTRY</t>
  </si>
  <si>
    <t>A new complex lidar, designed to measure tropospheric and stratospheric ozone, stratospheric aerosols and polar stratospheric clouds and tropospheric clouds has been designed by IROE-CNR and SA-CNRS and implemented at the French antarctic base of Dumont d'Urville. Here, we report a description of the system and some preliminary measurements carried out during the antarctic winter 1991.</t>
  </si>
  <si>
    <t>UNIV PARIS 06,CNRS,SERV AERONOMIE,F-75252 PARIS,FRANCE</t>
  </si>
  <si>
    <t>Sorbonne Universite; Centre National de la Recherche Scientifique (CNRS)</t>
  </si>
  <si>
    <t>STEFANUTTI, L (corresponding author), CNR,IST RIC ONDE ELETTROMAGNET,VIA PANCIATICHI 64,I-50127 FLORENCE,ITALY.</t>
  </si>
  <si>
    <t>0721-7269</t>
  </si>
  <si>
    <t>APPL PHYS B-PHOTO</t>
  </si>
  <si>
    <t>10.1007/BF00348606</t>
  </si>
  <si>
    <t>Physics, Applied</t>
  </si>
  <si>
    <t>Physics</t>
  </si>
  <si>
    <t>JC900</t>
  </si>
  <si>
    <t>WOS:A1992JC90000002</t>
  </si>
  <si>
    <t>JACOB, A; WIENCKE, C; LEHMANN, H; KIRST, GO</t>
  </si>
  <si>
    <t>PHYSIOLOGY AND ULTRASTRUCTURE OF DESICCATION IN THE GREEN-ALGA PRASIOLA-CRISPA FROM ANTARCTICA</t>
  </si>
  <si>
    <t>BOTANICA MARINA</t>
  </si>
  <si>
    <t>INORGANIC CARBON; MARINE-ALGAE; PHOTOSYNTHESIS; MACROALGAE; SURVIVAL; STRESS</t>
  </si>
  <si>
    <t>Physiological and fine structural responses of the antarctic green alga Prasiola crispa ssp. antarctica (Kutz.) Knebel to desiccation and reimmersion in seawater are described. Experiments were conducted in the dark over a 14 day period, using a range of relative humidities (5% to 95%). Emersed thalli lost about 75% of the total cellular water during 6 hours of desiccation. Maximum water loss (86%) occurred after 1 day exposure to 50% relative humidity (r. h.), and then remained stable for 14 days. Water loss of more than 90% led to irreversible damage of the plants. After 7 or 14 days exposure to high humidity conditions the fresh weight of the thalli increased, indicating an uptake of water vapour. Growth rates after reimmersion in seawater medium depended on the water content and length of the period of desiccation. Dark respiration was not inhibited immediately after reimmersion in seawater, while photosynthetic rates were only 10-25% of the controls but recovered with time. The ultrastructural features of desiccated thalli were studied without rehydration after embedding in Nanoplast FB 101 resin. Only little changes in the fine structure became evident after desiccation times of up to 2 weeks. The very thick cell walls of P. crispa and the absence of vacuoles are regarded as essential prerequisites for the ability to survive periods of desiccation. The drought tolerance of P. crispa is discussed in relation to its habitat and its high salinity tolerance.</t>
  </si>
  <si>
    <t>TIERARZTL HSCH HANNOVER, INST BOT, W-3000 HANNOVER 71, GERMANY; ALFRED WEGENER INST, W-2850 BREMERHAVEN, GERMANY</t>
  </si>
  <si>
    <t>University of Veterinary Medicine Hannover; Helmholtz Association; Alfred Wegener Institute, Helmholtz Centre for Polar &amp; Marine Research</t>
  </si>
  <si>
    <t>UNIV BREMEN, FACHBEREICH 2, MEERESBOT ABT, POSTFACH 330440, W-2800 BREMEN 33, GERMANY.</t>
  </si>
  <si>
    <t>WALTER DE GRUYTER GMBH</t>
  </si>
  <si>
    <t>BERLIN</t>
  </si>
  <si>
    <t>GENTHINER STRASSE 13, D-10785 BERLIN, GERMANY</t>
  </si>
  <si>
    <t>0006-8055</t>
  </si>
  <si>
    <t>1437-4323</t>
  </si>
  <si>
    <t>BOT MAR</t>
  </si>
  <si>
    <t>Bot. Marina</t>
  </si>
  <si>
    <t>10.1515/botm.1992.35.4.297</t>
  </si>
  <si>
    <t>JL797</t>
  </si>
  <si>
    <t>WOS:A1992JL79700006</t>
  </si>
  <si>
    <t>HICOCK, SR; DREIMANIS, A</t>
  </si>
  <si>
    <t>DEFORMATION TILL IN THE GREAT-LAKES REGION - IMPLICATIONS FOR RAPID FLOW ALONG THE SOUTH-CENTRAL MARGIN OF THE LAURENTIDE ICE-SHEET</t>
  </si>
  <si>
    <t>CANADIAN JOURNAL OF EARTH SCIENCES</t>
  </si>
  <si>
    <t>SUBGLACIAL MELTWATER; LACUSTRINE OSTRACODES; GLACIGENIC SEDIMENTS; SUNNYBROOK DRIFT; ORIENTATION DATA; PEBBLE FABRICS; CARBONATE TILL; ANTARCTIC ICE; ONTARIO BASIN; CANADA</t>
  </si>
  <si>
    <t>Structural and lithologic data indicate that, while deposited under actively moving ice, considerable portions of three muddy calcareous subglacial tills in the Great Lakes region probably experienced some component of ductile deformation. Viscous till flow and ductile shear are invoked to explain a combination of features such as recumbent isoclinal folds, unlithified sediment clasts, mixed ostracode shells, reversed stone lee ends, girdle and transverse fabrics, irregular stone pavements, fine striae following stone curves, and inconsistent stone striae and a-axes. Deforming, fine-textured subglacial till is considered as a subhorizontal shear zone, rheologically layered with associated structures (in descending order): ductile (e.g., isoclinal folds), brittle-ductile (e.g., fissility), and brittle (e.g., till wedges). Rheology would be controlled mainly by till pore water content, matrix texture, and stone content. Spatial and temporal superposition of rheologies and subglacial processes probably occurred while some fine tills were forming. Fine deformation till may be especially common around areas of the Great Lakes region where proglacial mud and weak bedrock were remoulded as ice travelled along major basins and troughs. In such areas, under a wet-based glacier, resulting till would have been too weak to sustain a large shear stress or inhibit rapid ice flow over it. Instead, in these places, the till was probably water saturated, accounting for most of the glacial flow, and protected the substrate from extensive deformation while effectively acting as a lubricant to overriding ice. Areas of fine deformation till probably represent areas of former low subglacial fluid conductivity and rapid glacial flow. In other areas, subglacial sheet flow of meltwater may have accelerated glacial flow. These two types of areas may have been connected at times under zones of ice streaming and (or) surging.</t>
  </si>
  <si>
    <t>HICOCK, SR (corresponding author), UNIV WESTERN ONTARIO, DEPT GEOL, LONDON N6A 5B7, ONTARIO, CANADA.</t>
  </si>
  <si>
    <t>CANADIAN SCIENCE PUBLISHING, NRC RESEARCH PRESS</t>
  </si>
  <si>
    <t>65 AURIGA DR, SUITE 203, OTTAWA, ON K2E 7W6, CANADA</t>
  </si>
  <si>
    <t>0008-4077</t>
  </si>
  <si>
    <t>1480-3313</t>
  </si>
  <si>
    <t>CAN J EARTH SCI</t>
  </si>
  <si>
    <t>Can. J. Earth Sci.</t>
  </si>
  <si>
    <t>10.1139/e92-123</t>
  </si>
  <si>
    <t>JV494</t>
  </si>
  <si>
    <t>WOS:A1992JV49400014</t>
  </si>
  <si>
    <t>SCHUMACHER, U; RAUH, G; PLOTZ, J; WELSCH, U</t>
  </si>
  <si>
    <t>BASIC BIOCHEMICAL DATA ON BLOOD FROM ANTARCTIC WEDDELL SEALS (LEPTONYCHOTES-WEDDELLI) - IONS, LIPIDS, ENZYMES, SERUM-PROTEINS AND THYROID-HORMONES</t>
  </si>
  <si>
    <t>COMPARATIVE BIOCHEMISTRY AND PHYSIOLOGY A-PHYSIOLOGY</t>
  </si>
  <si>
    <t>POLYCHLORINATED BIPHENYL; PHOCA-VITULINA; METABOLISM; FISH</t>
  </si>
  <si>
    <t>1. Standard laboratory values of blood samples taken from Weddell seals in Antarctica were determined. 2. Numerous blood parameters are similar to those observed in man. 3. Comparatively high cholesterol levels but normal triglyceride levels were observed when compared with humans. 4. In comparison to laboratory findings in humans, T4 levels were decreased although T3 levels were normal. 5. The levels of alkaline phosphatase are considerably higher than those in humans. 6. The data obtained indicate different lipid and thyroid hormone metabolism in Weddell seals when compared with humans.</t>
  </si>
  <si>
    <t>ALFRED WEGENER INST POLAR &amp; MARINE RES,BREMERHAVEN,GERMANY; UNIV MUNICH,DEPT ANAT,CHAIR 2,W-8000 MUNICH 2,GERMANY; UNIV MUNICH,MED POLICLIN,W-8000 MUNICH 2,GERMANY</t>
  </si>
  <si>
    <t>Helmholtz Association; Alfred Wegener Institute, Helmholtz Centre for Polar &amp; Marine Research; University of Munich; University of Munich</t>
  </si>
  <si>
    <t>SCHUMACHER, U (corresponding author), UNIV SOUTHAMPTON,SOUTHAMPTON SO9 5NH,HANTS,ENGLAND.</t>
  </si>
  <si>
    <t>0300-9629</t>
  </si>
  <si>
    <t>COMP BIOCHEM PHYS A</t>
  </si>
  <si>
    <t>Comp. Biochem. Physiol. A-Physiol.</t>
  </si>
  <si>
    <t>10.1016/0300-9629(92)90192-S</t>
  </si>
  <si>
    <t>Biochemistry &amp; Molecular Biology; Physiology; Zoology</t>
  </si>
  <si>
    <t>JC946</t>
  </si>
  <si>
    <t>WOS:A1992JC94600004</t>
  </si>
  <si>
    <t>ROUGERIE, F; FAGERSTROM, JA; ANDRIE, C</t>
  </si>
  <si>
    <t>GEOTHERMAL ENDOUPWELLING - A SOLUTION TO THE REEF NUTRIENT PARADOX</t>
  </si>
  <si>
    <t>CONTINENTAL SHELF RESEARCH</t>
  </si>
  <si>
    <t>NITROGEN-FIXATION; CORAL; PHOSPHORUS; CARBON; ISLAND; WATER; COMMUNITIES; DIAGENESIS; HE-3</t>
  </si>
  <si>
    <t>Coral reef ecosystems have long been regarded as paradoxical because their high biomass and gross primary productivity far exceed that expected for ecosystems in tropical oligotrophic waters. Previous authors have explained the paradox by emphasizing efficient recycling, conservation and storage of nutrients within the reef ecosystem. However, the fact that reefs are net exporters of nutrients and organic matter means that for sustained productivity new nutrients must be imported. Comparisons of the chemical properties of interstitial waters from shallow boreholes in atoll, barrier and lagoonal pinnacle reefs in French Polynesia indicate that their nutrient concentrations are similar or superior to those in Antarctic Intermediate Water (A.I.W.) at 500-1000 m depth. By the geothermal endo-upwelling process, A.I.W. enters the porous reef framework, is driven upward by the local geothermal gradient and emerges at the reef crest to provide nutrients to the flourishing algal-coral ecosystem. Continuing research on the reef nutrient controversy suggests that there are several paths presently converging upon it's solution: among them the endo-upwelling model seems an adequate explanation for barrier reefs located in clear oligotrophic waters such as the Polynesian ocean.</t>
  </si>
  <si>
    <t>UNIV COLORADO, DEPT GEOL SCI, BOULDER, CO 80309 USA; UNIV PARIS 06, ORSTOM,LODYC, F-75252 PARIS 05, FRANCE</t>
  </si>
  <si>
    <t>University of Colorado System; University of Colorado Boulder; Institut de Recherche pour le Developpement (IRD); Sorbonne Universite</t>
  </si>
  <si>
    <t>ORSTOM, DEPT TOA, BP 529, TAHITI, FRANCE.</t>
  </si>
  <si>
    <t>THE BOULEVARD, LANGFORD LANE, KIDLINGTON, OXFORD OX5 1GB, ENGLAND</t>
  </si>
  <si>
    <t>0278-4343</t>
  </si>
  <si>
    <t>1873-6955</t>
  </si>
  <si>
    <t>CONT SHELF RES</t>
  </si>
  <si>
    <t>Cont. Shelf Res.</t>
  </si>
  <si>
    <t>JUL-AUG</t>
  </si>
  <si>
    <t>7-8</t>
  </si>
  <si>
    <t>10.1016/0278-4343(92)90044-K</t>
  </si>
  <si>
    <t>JF363</t>
  </si>
  <si>
    <t>WOS:A1992JF36300001</t>
  </si>
  <si>
    <t>HOFMANN, EE; CAPELLA, JE; ROSS, RM; QUETIN, LB</t>
  </si>
  <si>
    <t>MODELS OF THE EARLY LIFE-HISTORY OF EUPHAUSIA-SUPERBA .1. TIME AND TEMPERATURE-DEPENDENCE DURING THE DESCENT ASCENT CYCLE</t>
  </si>
  <si>
    <t>DEEP-SEA RESEARCH PART A-OCEANOGRAPHIC RESEARCH PAPERS</t>
  </si>
  <si>
    <t>EARLY LARVAL STAGES; ANTARCTIC KRILL; SINKING RATES; DANA; EMBRYOS; PENINSULA; PRESSURE; EGGS</t>
  </si>
  <si>
    <t>A time- and temperature-dependent model was developed to simulate the descent-ascent behavior of the embryos and early larval stages of the Antarctic krill, Euphausia superba. This model combines laboratory measurements of temperature effects on developmental times, density and physiology of krill embryos and larvae and the observed water temperature structure in the Bransfield Strait-South Shetland Islands region. Simulations with observed vertical temperature profiles from this region show that embryos that develop at temperatures less than 0-degrees-C hatch relatively deep (almost-equal-to 1000 m) or hit the bottom before hatching. The presence of warm (1-2-degrees-C) Circumpolar Deep Water (CDW), between 200 and 700 m, results in hatching depths of about 700 m. The sinking rate pattern characteristic of the embryos of Euphausia superba retains the embryos in the CDW, where development is accelerated. Larval ascent rate through the CDW is rapid, so larvae reach the surface before metamorphosing into the first feeding stage, and have sufficient carbon reserves to drift at the surface for several weeks before needing to find food. These results suggest that the sinking rate pattern characteristic of embryos of Antarctic krill may be part of a reproductive strategy that evolved in response to the thermal structure of its environment. The complementary component of this reproductive strategy is the observed correlation between the distribution of krill schools containing reproducing individuals and the presence of CDW. With this reproductive strategy, the spawning regions of Antarctic krill are in areas where oceanic conditions enhance the probability of survival of its embryos and non-feeding larvae.</t>
  </si>
  <si>
    <t>FLORIDA STATE UNIV,MESOSCALE AIR SEA INTERACT GRP,TALLAHASSEE,FL 32306; UNIV CALIF SANTA BARBARA,INST MARINE SCI,SANTA BARBARA,CA 93106</t>
  </si>
  <si>
    <t>State University System of Florida; Florida State University; University of California System; University of California Santa Barbara</t>
  </si>
  <si>
    <t>HOFMANN, EE (corresponding author), OLD DOMINION UNIV,DEPT OCEANOG,NORFOLK,VA 23529, USA.</t>
  </si>
  <si>
    <t>0198-0149</t>
  </si>
  <si>
    <t>DEEP-SEA RES</t>
  </si>
  <si>
    <t>7-8A</t>
  </si>
  <si>
    <t>10.1016/0198-0149(92)90063-Y</t>
  </si>
  <si>
    <t>JH540</t>
  </si>
  <si>
    <t>WOS:A1992JH54000008</t>
  </si>
  <si>
    <t>CAPELLA, JE; QUETIN, LB; HOFMANN, EE; ROSS, RM</t>
  </si>
  <si>
    <t>MODELS OF THE EARLY LIFE-HISTORY OF EUPHAUSIA-SUPERBA .2. LAGRANGIAN CALCULATIONS</t>
  </si>
  <si>
    <t>ANTARCTIC KRILL; BRANSFIELD STRAIT; SINKING RATES; SCOTIA SEA; LARVAE; HYDROGRAPHY; PENINSULA; CURRENTS; EMBRYOS; ISLAND</t>
  </si>
  <si>
    <t>A three-dimensional time-dependent model of the circulation in the Bransfield Strait-South Shetland Islands region and a physiologically-based, temperature-dependent model of the descent-ascent behavior of the embryos and larvae of Euphausia superba were combined in a Lagrangian particle tracing model to simulate trajectories of krill embryos and larvae. The Lagrangian calculations show that: (1) surface flow is the primary factor influencing the final location of the embryo-larva particle: and (2) timing of krill spawning affects the eventual position of the feeding larvae. Seasonal changes in the wind stress field result in variability in direction and velocity of surface currents, which affects the embryo-larva trajectories. Conditions favourable for the transport of larvae to Bransfield Strait occur early in the spawning season. East of the Antarctic Peninsula larvae have a greater probability of entering Bransfield Strait if the krill embryos are released in mid-summer, January to February. Embryos released to the north of the South Shetland Islands. west of 62-degrees-W are transported into Drake Passage. Embryos released to the north of the South Shetland Islands and east of Livingston Island are transported westward where they can eventually enter Bransfield Strait. Krill larvae also are transported into Bransfield Strait from the Bellingshausen and Weddell Seas. The Lagrangian trajectories show that the western Bransfield Strait is a region of potentially high larval concentration due to transport from surrounding areas as well as local production. This is in agreement with observed krill larvae distributions, which show higher concentrations in this region.</t>
  </si>
  <si>
    <t>OLD DOMINION UNIV,DEPT OCEANOG,NORFOLK,VA 23529; UNIV CALIF SANTA BARBARA,INST MARINE SCI,SANTA BARBARA,CA 93106</t>
  </si>
  <si>
    <t>Old Dominion University; University of California System; University of California Santa Barbara</t>
  </si>
  <si>
    <t>CAPELLA, JE (corresponding author), FLORIDA STATE UNIV,MESOSCALE AIR SEA INTERACT GRP,TALLAHASSEE,FL 32306, USA.</t>
  </si>
  <si>
    <t>10.1016/0198-0149(92)90064-Z</t>
  </si>
  <si>
    <t>WOS:A1992JH54000009</t>
  </si>
  <si>
    <t>SAITO, C; NORIKI, S; TSUNOGAI, S</t>
  </si>
  <si>
    <t>PARTICULATE FLUX OF AL, A COMPONENT OF LAND ORIGIN, IN THE WESTERN NORTH PACIFIC</t>
  </si>
  <si>
    <t>SEDIMENT TRAP EXPERIMENTS; SETTLING PARTICLES; SEEP-I; TEMPORAL VARIABILITY; LATE PLEISTOCENE; MINERAL AEROSOL; OCEAN; TRANSPORT; CONSTITUENTS; DEPOSITION</t>
  </si>
  <si>
    <t>The particulate fluxes of Al are generally greater in the western North Pacific than in the central and eastern North Pacific, Atlantic and Antarctic oceans. For instance, sediment trap data reported in this paper show the Al flux in the northern part of the Japan Trench is 12.7 mg m-2 day-1 at 5.2 km depth, 130 times greater than that in the deep Antarctic, even though total particulate fluxes are similar. The particulate fluxes of Al extrapolated to the ocean surface layer roughly equals the observed Al flux occurring at the ocean-atmosphere interface, suggesting that particulate Al is atmospheric in origin. Excess Al fluxes in the subsurface water probably indicate horizontal transport from the continental margin. This is indicated by the different Mg/K ratios of settling particles between the western and eastern North Pacific.</t>
  </si>
  <si>
    <t>HOKKAIDO UNIV,GRAD SCH FISHERIES SCI,DEPT CHEM,HAKODATE,HOKKAIDO 041,JAPAN</t>
  </si>
  <si>
    <t>Hokkaido University</t>
  </si>
  <si>
    <t>10.1016/0198-0149(92)90071-Z</t>
  </si>
  <si>
    <t>WOS:A1992JH54000016</t>
  </si>
  <si>
    <t>KELLER, RA; FISK, MR; WHITE, WM; BIRKENMAJER, K</t>
  </si>
  <si>
    <t>ISOTOPIC AND TRACE-ELEMENT CONSTRAINTS ON MIXING AND MELTING MODELS OF MARGINAL BASIN VOLCANISM, BRANSFIELD STRAIT, ANTARCTICA</t>
  </si>
  <si>
    <t>ISLAND ARCS; SCOTIA SEA; MANTLE; ROCKS; SR; BASALTS; MAGMAS; LAVAS; CRUST; GEOCHEMISTRY</t>
  </si>
  <si>
    <t>Bransfield Strait is a narrow marginal basin separating the South Shetland Islands from the northern end of the Antarctic Peninsula. Quaternary volcanism occurs in the strait as subaerial and submarine volcanoes aligned on the inferred axis of rifting, and as two subaerial, off-axis volcanoes on the northern margin of the strait. The Bransfield Strait lavas are similar to published analyses from other marginal basins, ranging from basalts and basaltic andesites to trachytes. They exhibit moderate enrichments in alkali and alkaline earth elements relative to high-field-strength elements that are typical of many back-arc basin basalts. The seamount basalts have trace element chemistry similar to enriched mid-ocean ridge basalts (E-MORB), but with variously higher alkali and alkaline earth element concentrations and, frequently, lower Nb. Low-pressure fractional crystallization accounts for most of the compositional variation within individual volcanoes, but it does not explain intervolcano differences even though the volcanoes are closely spaced and presently or recently active. Melting of depleted mantle mixed with 0.5-2% crust or sediment explains the isotopic and trace element variations not accounted for by magma chamber processes. The off-axis volcanoes are the products of less partial melting than the on-axis volcanoes. One of the off-axis volcanoes also contains more of an enriched component in its source. Some of the lavas have Rb/Sr too low to account for their Sr-87/Sr-86, perhaps due the loss of Rb during mantle metasomatism or interaction between slab-derived fluids and the mantle source of the basalts. Strontium, neodymium, and Pb-207/Pb-204 isotopic signatures remained constant during the transition from Tertiary island arc volcanism to Quaternary marginal basin volcanism, but Pb-206/Pb-204 increased. High Ce(N)/Sm(N) of basalts from some volcanoes requires residual garnet in the source. Thus the young (15-25 Ma at the trench) subducted slab is either deeper than 60 km beneath the volcanoes, or it has fractured and is no longer a coherent barrier to melts generated below it.</t>
  </si>
  <si>
    <t>CORNELL UNIV,DEPT GEOL,ITHACA,NY 14853; POLISH ACAD SCI,INST GEOL,PL-30060 KRAKOW,POLAND</t>
  </si>
  <si>
    <t>Cornell University; Polish Academy of Sciences</t>
  </si>
  <si>
    <t>KELLER, RA (corresponding author), OREGON STATE UNIV,COLL OCEANOG,CORVALLIS,OR 97331, USA.</t>
  </si>
  <si>
    <t>White, William M/N-3231-2014</t>
  </si>
  <si>
    <t>2-4</t>
  </si>
  <si>
    <t>10.1016/0012-821X(92)90185-X</t>
  </si>
  <si>
    <t>JH922</t>
  </si>
  <si>
    <t>WOS:A1992JH92200006</t>
  </si>
  <si>
    <t>LOFGREN, GE; LANIER, AB</t>
  </si>
  <si>
    <t>DYNAMIC CRYSTALLIZATION EXPERIMENTS ON THE ANGRA-DOS-REIS ACHONDRITIC METEORITE</t>
  </si>
  <si>
    <t>OLIVINE</t>
  </si>
  <si>
    <t>With the recent discovery of angrite meteorites in the Antarctic collection which clearly have a melt origin the hypothesis that Angra dos Reis (ADOR) itself is a cumulate is being reconsidered. A recent model suggests that ADOR is a porphyry, not a cumulate. Dynamic crystallization experiments have been conducted to determine whether a melt of ADOR composition can crystallize with porphyritic textures at reasonable cooling rates under appropriate heterogeneous nucleation conditions. The nucleation conditions were varied by melting the starting material at different degrees of superheat. Porphyritic textures were produced if nuclei are absent from the melt and embryos are few in number. If some degree of supercooling is developed while the embryos are growing to critical size, the phenocrysts grow with skeletal shapes. Fassaitic pyroxene grows over a large temperature interval before the appearance of kirschsteinite, spinel, and a pyroxferroite-like phase. Alternatively, if the nucleation density is high and irregularity distributed at the beginning of cooling, a granular texture very similar to ADOR is produced. In this case the large fassaites would grow later and poikilitic enclose the early formed granular fassaite. The phases present and their composition depend on the oxygen fugacity, and a complex redox history for ADOR can be inferred. Olivine is not present in quantities compatible with ADOR and kirschsteinite appears to have been stabilized kinetically in the experiments. While a volcanic or hypabyssal history for ADOR is possible based on the experiments, the presence of olivine, particularly as a phenocryst, remains unexplained.</t>
  </si>
  <si>
    <t>LOCKHEED ENGN &amp; SCI CO,HOUSTON,TX 77058</t>
  </si>
  <si>
    <t>LOFGREN, GE (corresponding author), NASA,LYNDON B JOHNSON SPACE CTR,CODE SN-4,HOUSTON,TX 77058, USA.</t>
  </si>
  <si>
    <t>10.1016/0012-821X(92)90196-3</t>
  </si>
  <si>
    <t>WOS:A1992JH92200017</t>
  </si>
  <si>
    <t>ROBERTSON, G</t>
  </si>
  <si>
    <t>POPULATION-SIZE AND BREEDING SUCCESS OF EMPEROR PENGUINS APTENODYTES-FORSTERI AT AUSTER AND TAYLOR GLACIER COLONIES, MAWSON COAST, ANTARCTICA</t>
  </si>
  <si>
    <t>EMU</t>
  </si>
  <si>
    <t>The population size and breeding success of Emperor Penguins Aptenodytes forsteri at the Auster and Taylor Glacier colonies were estimated during the 1988 breeding season. At Auster a total of 10 963 pairs produced about 6350 fledglings for a breeding success of 58%. At Taylor Glacier about 2900 pairs raised 1774 fledglings for a breeding success of 61%. Fledglings left Taylor Glacier over a period of 33 days at a mean mass of 10.56 kg.</t>
  </si>
  <si>
    <t>ROBERTSON, G (corresponding author), AUSTRALIAN ANTARCTIC DIV,CHANNEL HIGHWAY,KINGSTON,TAS 7050,AUSTRALIA.</t>
  </si>
  <si>
    <t>ROYAL AUSTRALASIAN ORNITHOL UN</t>
  </si>
  <si>
    <t>MOONEE PONDS</t>
  </si>
  <si>
    <t>21 GLADSTONE ST, MOONEE PONDS VICTORIA 3039, AUSTRALIA</t>
  </si>
  <si>
    <t>0158-4197</t>
  </si>
  <si>
    <t>Emu</t>
  </si>
  <si>
    <t>10.1071/MU9920065</t>
  </si>
  <si>
    <t>JR045</t>
  </si>
  <si>
    <t>WOS:A1992JR04500001</t>
  </si>
  <si>
    <t>STEELE, IM</t>
  </si>
  <si>
    <t>OLIVINE IN ANTARCTIC MICROMETEORITES - COMPARISON WITH OTHER EXTRATERRESTRIAL OLIVINE</t>
  </si>
  <si>
    <t>GEOCHIMICA ET COSMOCHIMICA ACTA</t>
  </si>
  <si>
    <t>UNEQUILIBRATED ORDINARY CHONDRITES; METEORITES; MINERALOGY; FORSTERITES; SPHERULES; DUST</t>
  </si>
  <si>
    <t>Antarctic micrometeorite particles range from porous, unmelted samples to completely melted spheres. Of approximately 175 particles examined, twenty-six contain 5-mu-m or larger Mg-rich olivine with compositions similar to those found in unequilibrated meteorites. Electron probe analyses for minor elements show high levels of Cr in micrometeorite olivine above those found in C3 and UOC olivines but closely matching levels found in C2 olivines. Very Mg-rich (FeO &lt; 1.0 wt%) olivines are rare in these micrometeorites but common in C2, C3, and UOC meteorites, suggesting that this component was not incorporated into micrometeorites. Likewise, olivines with high A1 and Ca are not present in these micrometeorites indicating an absence of the refractory enriched olivines found in C2, C3, and UOC meteorites. Olivine high in both Mn and Mg is not present in these micrometeorites but is present in C1 meteorites and interplanetary dust. The individual chemical features of olivines from the primitive samples indicate that each sample type has incorporated a particular compositional type of olivine rather than sampling a homogeneous olivine reservoir.</t>
  </si>
  <si>
    <t>STEELE, IM (corresponding author), UNIV CHICAGO,DEPT GEOPHYS SCI,5734 S ELLIS AVE,CHICAGO,IL 60637, USA.</t>
  </si>
  <si>
    <t>0016-7037</t>
  </si>
  <si>
    <t>GEOCHIM COSMOCHIM AC</t>
  </si>
  <si>
    <t>Geochim. Cosmochim. Acta</t>
  </si>
  <si>
    <t>10.1016/0016-7037(92)90368-S</t>
  </si>
  <si>
    <t>JD839</t>
  </si>
  <si>
    <t>WOS:A1992JD83900024</t>
  </si>
  <si>
    <t>GABIS, IP; PUDOVKIN, MI</t>
  </si>
  <si>
    <t>RELATION OF THE E-LAYER ANOMALOUS IONIZATION IN THE CUSP REGION TO AURORAE AT NORTHWARD IMF</t>
  </si>
  <si>
    <t>INTERPLANETARY MAGNETIC-FIELD; CUSP/CLEFT POLEWARD BOUNDARY; ELECTRODYNAMICS</t>
  </si>
  <si>
    <t>ST PETERSBURG STATE UNIV,ST PETERSBURG,USSR</t>
  </si>
  <si>
    <t>Saint Petersburg State University</t>
  </si>
  <si>
    <t>GABIS, IP (corresponding author), ARCTIC &amp; ANTARCTIC RES INST,LENINGRAD,USSR.</t>
  </si>
  <si>
    <t>JV373</t>
  </si>
  <si>
    <t>WOS:A1992JV37300025</t>
  </si>
  <si>
    <t>CROXALL, JP; ROTHERY, P; CRISP, A</t>
  </si>
  <si>
    <t>THE EFFECT OF MATERNAL AGE AND EXPERIENCE ON EGG-SIZE AND HATCHING SUCCESS IN WANDERING ALBATROSSES DIOMEDEA-EXULANS</t>
  </si>
  <si>
    <t>IBIS</t>
  </si>
  <si>
    <t>GULL LARUS-ARGENTATUS; SKUA CATHARACTA-SKUA; BREEDING SUCCESS; HERRING GULL; FLEDGING SUCCESS; CLUTCH SIZE; PARUS-MAJOR; ADULT AGE; PERFORMANCE; GROWTH</t>
  </si>
  <si>
    <t>The roles of maternal age and experience, on the one hand, and individual, year and random effects on the other, in influencing avian egg-size and hatching success have been much debated but seldom studied comprehensively. We investigated these topics with Wandering Albatrosses Diomedea exulans of known age (7-30 years) and experience (I-8 breeding attempts) over a 10-year period. Older and more experienced birds laid larger eggs. After allowing for year and controlling for experience, significant age effects remained; after controlling for age, no detectable experience effects remained. However, age accounted for only 6% of the overall egg-size variation. Egg-size varied significantly between years and has increased over the last decade. Individuals laid eggs of consistent sizes; 55% of the random variation in egg-weight was due to such effects. Egg- and hatchling-weight were very closely linked; larger eggs also had higher hatching success. The latter was influenced significantly by age and experience but neither remained significant after controlling for the other. Year effects were also detectable. That there are significant effects of age, experience, year and individual on egg-weight (and hatching success) is probably typical of seabirds generally, though with different balances between factors depending on species and situation; however, insufficient data exist to examine this critically. Our finding that age was a more important influence than breeding experience does not support recent suggestions that hatching success is mainly influenced by experience and that experience will have a greater effect on reproductive success in long-lived species with high mate-fidelity. However, Wandering Albatrosses may have acquired much relevant experience before even starting to breed.</t>
  </si>
  <si>
    <t>UNIV CAMBRIDGE,DEPT PURE MATH &amp; MATH STAT,CAMBRIDGE CB2 1SB,ENGLAND</t>
  </si>
  <si>
    <t>CROXALL, JP (corresponding author), NERC,BRITISH ANTARCTIC SURV,HIGH CROSS,MADINGLEY RD,CAMBRIDGE CB3 0ET,ENGLAND.</t>
  </si>
  <si>
    <t>BRITISH ORNITHOLOGISTS UNION</t>
  </si>
  <si>
    <t>TRING</t>
  </si>
  <si>
    <t>C/O NATURAL HISTORY MUSEUM, SUB-DEPT ORNITHOLOGY, TRING, HERTS, ENGLAND HP23 6AP</t>
  </si>
  <si>
    <t>0019-1019</t>
  </si>
  <si>
    <t>Ibis</t>
  </si>
  <si>
    <t>10.1111/j.1474-919X.1992.tb03803.x</t>
  </si>
  <si>
    <t>JF035</t>
  </si>
  <si>
    <t>WOS:A1992JF03500001</t>
  </si>
  <si>
    <t>SHIROCHKOV, AV; NAGURNY, AP</t>
  </si>
  <si>
    <t>ON THE PROBLEM OF A CONNECTION BETWEEN OZONE DYNAMICS AT HIGH-LATITUDES AND MAGNETOSPHERIC PROCESSES</t>
  </si>
  <si>
    <t>JOURNAL OF ATMOSPHERIC AND TERRESTRIAL PHYSICS</t>
  </si>
  <si>
    <t>EXPEDITION</t>
  </si>
  <si>
    <t>Two data sets of ozone density measurements over a wide latitudinal range in the Arctic during summer and winter seasons are presented. It is shown that geophysical effects manifest themselves in the O3 dynamics in the high latitude region under various circumstances. Therefore a type of total ozone content diurnal variation is a distinctive feature in the auroral oval as well as the polar cap and must be taken into account in any full model of ozone dynamics in the polar regions.</t>
  </si>
  <si>
    <t>ARCTIC &amp; ANTARCTIC RES INST,ST PETERSBURG 199226,USSR</t>
  </si>
  <si>
    <t>Arctic &amp; Antarctic Research Institute</t>
  </si>
  <si>
    <t>SHIROCHKOV, AV (corresponding author), MAX PLANCK INST AERON,W-3411 KATLENBURG DUHM,GERMANY.</t>
  </si>
  <si>
    <t>0021-9169</t>
  </si>
  <si>
    <t>J ATMOS TERR PHYS</t>
  </si>
  <si>
    <t>J. Atmos. Terr. Phys.</t>
  </si>
  <si>
    <t>10.1016/0021-9169(92)90049-Q</t>
  </si>
  <si>
    <t>JF091</t>
  </si>
  <si>
    <t>WOS:A1992JF09100003</t>
  </si>
  <si>
    <t>DACOSTA, AM; PIAZZA, LR</t>
  </si>
  <si>
    <t>DIURNAL LOWER IONOSPHERE ELECTRON-DENSITY VARIATIONS OBSERVED IN THE SOUTH-ATLANTIC GEOMAGNETIC ANOMALY AND SUB-ANTARCTIC REGION DURING THE OCCURRENCE OF THE MAJOR PCA EVENT OF 4 AUGUST 1972</t>
  </si>
  <si>
    <t>PRECIPITATION</t>
  </si>
  <si>
    <t>VLF phase and amplitude signals simultaneously received in Atibaia and Curitiba, both in Brazil, were analysed during the occurrence of the major proton flare event of 4 August 1972. Phase advances recorded in Stockholm (Sweden) and Inubo (Japan) were also included for comparison purposes. Particular attention was devoted to the NWC (Australia)-Atibaia (Brazil) propagation-path which passes through disturbed regions (geomagnetically), namely the sub-Antarctic region and the South Atlantic Geomagnetic Anomaly (SAGA), and which propagates completely in the southern hemisphere. Following the current mechanisms that allow charged particles to precipitate at low altitudes in the ionosphere (D-region), four regions were defined based on the most significant `L' value involved. By means of successive comparisons with low and mid latitude propagation paths, some parameters typical of the lower ionosphere were deduced for the southern hemisphere in association with PCA events detected in the polar caps. Fitting exponential models to the data analysed, daytime electron density profiles were obtained for different `L' values throughout the disturbed period.</t>
  </si>
  <si>
    <t>DACOSTA, AM (corresponding author), UNIV SAO PAULO,ESCOLA POLITECN,CTR RADIO ASTRON &amp; APLICACOES ESPACIAIS,CP 8174,BR-05508 SAO PAULO,BRAZIL.</t>
  </si>
  <si>
    <t>WOS:A1992JF09100011</t>
  </si>
  <si>
    <t>MENK, FW; FRASER, BJ; HANSEN, HJ; NEWELL, PT; MENG, CI; MORRIS, RJ</t>
  </si>
  <si>
    <t>IDENTIFICATION OF THE MAGNETOSPHERIC CUSP AND CLEFT USING PC1-2 ULF PULSATIONS</t>
  </si>
  <si>
    <t>BOUNDARY-LAYER; POLAR CUSP; GEOMAGNETIC-PULSATIONS; PLASMA MANTLE; AURORAL OVAL; SOUTH-POLE; IONOSPHERE; LOCATION; EISCAT; SHEET</t>
  </si>
  <si>
    <t>Geomagnetic pulsations in the 0.1-2.5 Hz (Pc1-2) range recorded over 12 quiet summer days at six Antarctic stations between -62.3 and -80.6-degrees invariant latitude were examined in order to map the spatial and temporal distribution of spectral characteristics. Ionospheric particle signatures associated with the magnetospheric cusp and boundary layer were deduced for three of these days using ground riometer, magnetometer and ionosonde measurements, and in-situ ionospheric particle data. Comparison with the magnetic pulsation data shows that specific Pc1-2 emissions are associated with these regions. Within the cusp, intense unstructured ULF noise in the 0.15-0.4 Hz range is observed. Less intense waves of this type are seen near the cusp location on mantle and plasma sheet boundary layer flux tubes. These emissions are quite distinct from the discrete, structured and narrowband emissions seen equatorward of the cusp. Whereas past discussions of cusp and cleft identification have usually focused on optical or satellite data, we conclude that ground-based observations of Pc1-2 pulsations can provide a more convenient, although less precise, monitor of high latitude features.</t>
  </si>
  <si>
    <t>JOHNS HOPKINS UNIV,APPL PHYS LAB,LAUREL,MD 20707; ANTARCTIC DIV,KINGSTON,TAS 7050,AUSTRALIA</t>
  </si>
  <si>
    <t>Johns Hopkins University; Johns Hopkins University Applied Physics Laboratory; Australian Antarctic Division</t>
  </si>
  <si>
    <t>MENK, FW (corresponding author), UNIV NEWCASTLE,DEPT PHYS,NEWCASTLE,NSW 2308,AUSTRALIA.</t>
  </si>
  <si>
    <t>Menk, Frederick/A-2640-2009</t>
  </si>
  <si>
    <t>Menk, Frederick/0000-0002-1154-6223</t>
  </si>
  <si>
    <t>10.1016/0021-9169(92)90069-W</t>
  </si>
  <si>
    <t>WOS:A1992JF09100023</t>
  </si>
  <si>
    <t>CLILVERD, MA; SMITH, AJ; THOMSON, NR</t>
  </si>
  <si>
    <t>THE EFFECTS OF IONOSPHERIC HORIZONTAL ELECTRON-DENSITY GRADIENTS ON WHISTLER MODE SIGNALS</t>
  </si>
  <si>
    <t>GROUP DELAYS; PLASMASPHERE</t>
  </si>
  <si>
    <t>Whistler mode group delays observed at Faraday, Antarctica (65-degrees-S, 64-degrees-W) and Dunedin, New Zealand (46-degrees-S, 171-degrees-E) show sudden increases of the order of hundreds of milliseconds within 15 minutes. These events ('discontinuities') are observed during sunrise or sunset at the duct entry regions, close to the receiver's conjugate point. The sudden increase in group delay can be explained as a tilting of the up-going wave towards the sun by horizontal electron density gradients associated with the passage of the dawn/dusk terminator. The waves become trapped into higher L-shell ducts. The majority of the events are seen during June-August and can be understood in terms of the orientation of the terminator with respect to the field aligned ducts. The position of the source VLF transmitter relative to the duct entry region is found to be important in determining the contribution of ionospheric electron density gradients to the L-shell distribution of the whistler mode signals.</t>
  </si>
  <si>
    <t>CLILVERD, MA (corresponding author), UNIV OTAGO,DEPT PHYS,DUNEDIN,NEW ZEALAND.</t>
  </si>
  <si>
    <t>&amp;</t>
  </si>
  <si>
    <t>10.1016/0021-9169(92)90072-S</t>
  </si>
  <si>
    <t>WOS:A1992JF09100026</t>
  </si>
  <si>
    <t>CLILVERD, MA; THOMSON, NR; SMITH, AJ</t>
  </si>
  <si>
    <t>OBSERVATION OF 2 PREFERRED PROPAGATION PATHS FOR WHISTLER MODE VLF SIGNALS RECEIVED AT A NONCONJUGATE LOCATION</t>
  </si>
  <si>
    <t>ELECTRON-DENSITY; GROUP DELAYS; PLASMASPHERE</t>
  </si>
  <si>
    <t>Whistler mode signals from NLK (24.8 kHz) were received at Dunedin, New Zealand during 1989-90. The arrival bearing of the signals shows a bimodal distribution which is consistent with the results of ALLCOCK and McNEILL (1966), who suggested the existence of two paths with less total transmission loss than other paths. PATH 1 signals (which have a duct entry region just south of Dunedin's conjugate) are observed at all times of the year, while PATH 2 signals (which have a duct entry region just south of the NLK transmitter) show an annual variation in occurrence with a maximum in May and a minimum in November which may be a consequence of horizontal ionospheric electron density gradients near the duct entry region. Similarly preferred paths have been observed at Faraday, Antarctica from the NSS transmitter.</t>
  </si>
  <si>
    <t>10.1016/0021-9169(92)90073-T</t>
  </si>
  <si>
    <t>WOS:A1992JF09100027</t>
  </si>
  <si>
    <t>VERDECCHIA, M; VISCONTI, G; PITARI, G</t>
  </si>
  <si>
    <t>RADIATIVE PERTURBATION DUE TO THE ERUPTION OF EL CHICHON - EFFECTS ON OZONE</t>
  </si>
  <si>
    <t>CIRCULATION; CHEMISTRY; AEROSOL; MODEL; TREND</t>
  </si>
  <si>
    <t>The ozone depletion over the Antarctic region is now attributed to processes involving heterogeneous chemistry on polar stratospheric clouds. Similar mechanisms are probably working also in the Northern hemisphere high latitudes [DOUGLASS and STOLARSKI (1989) Geophys. Res. Lett. 16, 131] and may be important in explaining the secular trend of ozone in the last twenty years above 50-degrees North [PITARI and VISCONTI (1991) J. geophys. Res. %, 10,931]. HoFMANN and SOLOMON [(1989) J. geophys. Res. 94, 5029] have shown that the local observed decrease in the ozone amount following the eruption of El Chichon could be explained in terms of heterogeneous chemistry on the volcanic aerosol surface. In this paper we use a two dimensional model to study the effects on ozone introduced by the El Chichon aerosols through a perturbation in the radiation field; both the temperature and the photolysis rates are affected. We show that up to half of the observed decrease may be attributed to radiative effects at mid latitudes.</t>
  </si>
  <si>
    <t>VERDECCHIA, M (corresponding author), UNIV AQUILA,DIPARTIMENTO FIS,I-67010 COPPITO,ITALY.</t>
  </si>
  <si>
    <t>Pitari, Giovanni/O-7458-2016</t>
  </si>
  <si>
    <t>Pitari, Giovanni/0000-0001-7051-9578; Verdecchia, Marco/0000-0002-5134-9128</t>
  </si>
  <si>
    <t>10.1016/0021-9169(92)90074-U</t>
  </si>
  <si>
    <t>WOS:A1992JF09100028</t>
  </si>
  <si>
    <t>LEMAITRE, R; MCLAUGHLIN, PA</t>
  </si>
  <si>
    <t>DESCRIPTIONS OF MEGALOPA AND JUVENILES OF SYMPAGURUS-DIMORPHUS (STUDER, 1883), WITH AN ACCOUNT OF THE PARAPAGURIDAE (CRUSTACEA, ANOMURA, PAGUROIDEA) FROM ANTARCTIC AND SUB-ANTARCTIC WATERS</t>
  </si>
  <si>
    <t>JOURNAL OF NATURAL HISTORY</t>
  </si>
  <si>
    <t>HERMIT CRABS; PARAPAGURIDAE; PARAPAGURUS; SYMPAGURUS; JUVENILE MORPHOLOGY; PLEOPOD DEVELOPMENT; MEGALOPA; ANTARCTIC; SUB-ANTARCTIC</t>
  </si>
  <si>
    <t>DECAPODA; LARVAL</t>
  </si>
  <si>
    <t>Four species and a megalopa of the hermit crab family Parapaguridae were obtained during cruises of the USNS Eltanin (1962-8) and Hero (1971) to Antarctic and Subantarctic waters. Adults, numerous juveniles, and the presumed megalopal larvae of Sympagurus dimorphus (Studer, 1883), are reported. Morphological variations and pleopod development in juveniles, and the megalopa of this species, are described and illustrated. Sympagurus haigae (De Saint Laurent, 1972), and Parapagurus latimanus Henderson, 1888, previously were either poorly defined or known from only a few localities; they are diagnosed or their descriptions amended, and illustrated. Parapagurus bouvieri Stebbing, 1910, was found off the coast of New Zealand, extending its range across the Indian Ocean. It is postulated that, at least in some species of Sympagurus, megalopal development is more variable than previously assumed.</t>
  </si>
  <si>
    <t>WESTERN WASHINGTON STATE UNIV,SHANNON POINT MARINE CTR,ANACORTES,WA 98221</t>
  </si>
  <si>
    <t>LEMAITRE, R (corresponding author), NATL MUSEUM NAT HIST,DEPT INVERTEBRATE ZOOL,WASHINGTON,DC 20560, USA.</t>
  </si>
  <si>
    <t>Lemaitre, Rafael/0000-0003-2828-612X</t>
  </si>
  <si>
    <t>TAYLOR &amp; FRANCIS LTD</t>
  </si>
  <si>
    <t>ONE GUNDPOWDER SQUARE, LONDON, ENGLAND EC4A 3DE</t>
  </si>
  <si>
    <t>0022-2933</t>
  </si>
  <si>
    <t>J NAT HIST</t>
  </si>
  <si>
    <t>J. Nat. Hist.</t>
  </si>
  <si>
    <t>10.1080/00222939200770471</t>
  </si>
  <si>
    <t>Biodiversity Conservation; Ecology; Zoology</t>
  </si>
  <si>
    <t>Biodiversity &amp; Conservation; Environmental Sciences &amp; Ecology; Zoology</t>
  </si>
  <si>
    <t>JQ259</t>
  </si>
  <si>
    <t>WOS:A1992JQ25900003</t>
  </si>
  <si>
    <t>EVANS, KR</t>
  </si>
  <si>
    <t>MAROCELLA - ANTARCTIC SPECIMENS OF AN ENIGMATIC CAMBRIAN ANIMAL</t>
  </si>
  <si>
    <t>JOURNAL OF PALEONTOLOGY</t>
  </si>
  <si>
    <t>TRANSANTARCTIC MOUNTAINS; SHACKLETON LIMESTONE; BURGESS SHALE; SCENELLA</t>
  </si>
  <si>
    <t>Remarkably well-preserved specimens of Marocella Geyer, 1986, from the Lower Cambrian Shackleton Limestone of Antarctica show that although affinity with chondrophorine cnidarians is improbable, its rigid caplike shell also is unlike that of any known mollusk. Association with sclerite-bearing taxa cannot be ruled out, but at present the phylogenetic affiliation of the genus remains equivocal.</t>
  </si>
  <si>
    <t>EVANS, KR (corresponding author), UNIV KANSAS,DEPT GEOL,LAWRENCE,KS 66045, USA.</t>
  </si>
  <si>
    <t>0022-3360</t>
  </si>
  <si>
    <t>J PALEONTOL</t>
  </si>
  <si>
    <t>J. Paleontol.</t>
  </si>
  <si>
    <t>10.1017/S0022336000024422</t>
  </si>
  <si>
    <t>JQ446</t>
  </si>
  <si>
    <t>WOS:A1992JQ44600002</t>
  </si>
  <si>
    <t>TRANTER, TH</t>
  </si>
  <si>
    <t>UNDERPLATING OF AN ACCRETIONARY PRISM - AN EXAMPLE FROM THE LEMAY GROUP OF CENTRAL ALEXANDER ISLAND, ANTARCTIC PENINSULA</t>
  </si>
  <si>
    <t>JOURNAL OF SOUTH AMERICAN EARTH SCIENCES</t>
  </si>
  <si>
    <t>The LeMay Group of Alexander lsland, Antarctic Peninsula, is a Mesozoic accretionary prism that was constructed during subduction of Pacific and proto-Pacific oceanic crust. In central Alexander Island, several distinct lithologic associations can be identified, including two interpreted as underplated units: (i) a sandstone-mudstone association, consisting of thin- to medium-bedded non-channelled turbidite deposits, representing probable trench fill, and (ii) a basalt-chert association. representing oceanic crustal rocks, and its siliceous sedimentary cover. These two units are complexly deformed by dominantly westward-(oceanward-) directed thrusting. Structural relief introduced by later faulting reveals a wide range of structural styles and metamorphic grades representing different levels within the progressively deforming underplated units. Deformation ranges from thrust-related stratal disruption of poorly-lithified clastic sediment, achieved by independent particulate flow and cataclasis, through solution-dominated processes in clastic and siliceous rocks, to the development of pervasive cleavage fabrics at green-schist and transitional blueschist facies, with local crystal-plastic deformation. Later deformation (crenulation fabrics and isolated zones of folding) is of uncertain origin but probably resulted from further accretionary adjustments within the underplated units. The deepest levels may have been partially exhumed by syn-accretionary backthrusting or by transpression within a strike-parallel zone related to oblique convergence. Microstructural evidence reveals the importance, of fluids in controlling deformation. Fluids were introduced with the underthrusting sediment and/or were generated during diagenesis and metamorphism. In particular, evidence for locally elevated pore-fluid pressures is consistent with the rapid tectonic burial of a lithologically heterogeneous sequence and its subsequent evolution in a semi-closed system, with only limited fluid escape. Such microstructural criteria may be crucial to the identification of underplated units in other ancient accretionary prisms where the overall large-wale structural geometry cannot be reconstructed from fragmentary exposures.</t>
  </si>
  <si>
    <t>TRANTER, TH (corresponding author), BRITISH ANTARCTIC SURVEY,NAT ENVIRONM RES COUNCIL,HIGH CROSS,MADINGLEY RD,CAMBRIDGE CB3 0ET,ENGLAND.</t>
  </si>
  <si>
    <t>0895-9811</t>
  </si>
  <si>
    <t>J S AM EARTH SCI</t>
  </si>
  <si>
    <t>J. South Am. Earth Sci.</t>
  </si>
  <si>
    <t>10.1016/0895-9811(92)90013-O</t>
  </si>
  <si>
    <t>KP169</t>
  </si>
  <si>
    <t>WOS:A1992KP16900001</t>
  </si>
  <si>
    <t>LEAT, P</t>
  </si>
  <si>
    <t>MAGMATISM AND THE CAUSES OF CONTINENTAL BREAK-UP</t>
  </si>
  <si>
    <t>JOURNAL OF THE GEOLOGICAL SOCIETY</t>
  </si>
  <si>
    <t>LEAT, P (corresponding author), BRITISH ANTARCTIC SURVEY,NERC,HIGH CROSS,MADINGLEY RD,CAMBRIDGE CB3 0ET,ENGLAND.</t>
  </si>
  <si>
    <t>GEOLOGICAL SOC PUBL HOUSE</t>
  </si>
  <si>
    <t>BATH</t>
  </si>
  <si>
    <t>UNIT 7, BRASSMILL ENTERPRISE CENTRE, BATH, AVON, ENGLAND BA1 3JN</t>
  </si>
  <si>
    <t>0016-7649</t>
  </si>
  <si>
    <t>J GEOL SOC LONDON</t>
  </si>
  <si>
    <t>J. Geol. Soc.</t>
  </si>
  <si>
    <t>10.1144/gsjgs.149.4.0669</t>
  </si>
  <si>
    <t>JH134</t>
  </si>
  <si>
    <t>WOS:A1992JH13400024</t>
  </si>
  <si>
    <t>ORIGIN OF ANTARCTIC ISOPODA (CRUSTACEA, MALACOSTRACA)</t>
  </si>
  <si>
    <t>ROSS ICE SHELF; MCMURDO SOUND REGION; LA-MESETA FORMATION; HOLOTHURIANS ECHINODERMATA; DEEP-SEA; BENTHOS; EOCENE; LIFE</t>
  </si>
  <si>
    <t>An analysis of the horizontal and the vertical zonation of the Antarctic Isopoda, combined with knowledge of the geological history of Antarctica and isopod phylogeny, revealed that the isopod family Serolidae and subfamily Arcturinae are likely to have evolved from ancestors that inhabited a cold-temperate Gondwanian province. Antarctic species of other families, such as the Munnopsidae, Nannoniscidae, Desmosomatidae and Ischnomesidae, are likely to have evolved from deep-sea ancestors. It is deduced that emigration of South Patagonian species into the Southern Ocean, although possible, probably did not occur very often. Evolutionary phenomena such as continental-drift vicariance, radiation of species on the continental shelf of Antarctica, and active migration, including submergence and emergence mechanisms are discussed.</t>
  </si>
  <si>
    <t>BRANDT, A (corresponding author), UNIV KIEL,INST POLAR ECOL,OLSHAUSENSTR 40-60,W-2300 KIEL 1,GERMANY.</t>
  </si>
  <si>
    <t>10.1007/BF00349167</t>
  </si>
  <si>
    <t>JJ787</t>
  </si>
  <si>
    <t>WOS:A1992JJ78700010</t>
  </si>
  <si>
    <t>NATH, BN; BALARAM, V; SUDHAKAR, M; PLUGER, WL</t>
  </si>
  <si>
    <t>RARE-EARTH ELEMENT GEOCHEMISTRY OF FERROMANGANESE DEPOSITS FROM THE INDIAN-OCEAN</t>
  </si>
  <si>
    <t>MARINE CHEMISTRY</t>
  </si>
  <si>
    <t>NORTHERN EQUATORIAL PACIFIC; DOMES SITE-A; MANGANESE NODULES; SEDIMENTARY PROCESSES; CHEMICAL-COMPOSITION; OXIDE DEPOSITS; ATLANTIC OCEAN; SEA-WATER; DEEP-SEA; PATTERNS</t>
  </si>
  <si>
    <t>Fourteen manganese nodules and three ferromanganese crusts from the Indian Ocean were analysed for major and minor elements and the 14 naturally occurring rare earth elements (REE). The REE were analysed by inductively coupled plasma-mass spectroscopy (ICP-MS). The samples were selected systematically from the Western Indian Ocean and the Central Indian Basin, to represent a seamount top, slope, an abyssal hill, siliceous sediment affected by terrigenous influx, a highly productive siliceous environment, red clay and carbonate sedimentary domains. Although REE zonation is observed in one oriented nodule, with relative enrichment in the top, evidence of top-bottom fractionation appears to have been obliterated as a result of the nodules being turned over. Correlations between Ca, P, Fe and REE in nodules suggest that the REE primarily reside in the iron oxyhydroxide and phosphatic phases. An authigenic origin is attributed to these elements. The nodules and crusts from the Western Indian Ocean and the shallower depths of the Central Indian Basin are delta-MnO2 rich, and are characterized by high concentrations of REE and higher positive cerium anomalies. These two areas are in the realm of cold Antarctic Bottom Water (AABW), which may enhance the oxidative scavenging of Ce by particles and its subsequent incorporation into manganese nodules. All the nodules and crusts show Gd-Tb anomalies. A diagenetic nodule with a palagonitic, smectite-rich nucleus exhibits an unusual heavy REE (HREE) enrichment with no significant Ce anomaly.</t>
  </si>
  <si>
    <t>RHEIN WESTFAL TH AACHEN, ANGEW LAGERSTATTENLEHRE ABT, W-5100 AACHEN, GERMANY; NATL GEOPHYS RES INST, DIV GEOCHEM, HYDERABAD 500007, ANDHRA PRADESH, INDIA; LONDON SCH ECON, SEA USE PROGRAMME, LONDON WC2A 2AE, ENGLAND</t>
  </si>
  <si>
    <t>RWTH Aachen University; Council of Scientific &amp; Industrial Research (CSIR) - India; CSIR - National Geophysical Research Institute (NGRI); University of London; London School Economics &amp; Political Science</t>
  </si>
  <si>
    <t>VYSETTI, BALARAM/AAF-6549-2020</t>
  </si>
  <si>
    <t>0304-4203</t>
  </si>
  <si>
    <t>1872-7581</t>
  </si>
  <si>
    <t>MAR CHEM</t>
  </si>
  <si>
    <t>Mar. Chem.</t>
  </si>
  <si>
    <t>Chemistry, Multidisciplinary; Oceanography</t>
  </si>
  <si>
    <t>Chemistry; Oceanography</t>
  </si>
  <si>
    <t>JE944</t>
  </si>
  <si>
    <t>WOS:A1992JE94400003</t>
  </si>
  <si>
    <t>RAU, GH; AINLEY, DG; BENGTSON, JL; TORRES, JJ; HOPKINS, TL</t>
  </si>
  <si>
    <t>N-15/N-14 AND C-13/C-12 IN WEDDELL SEA BIRDS, SEALS, AND FISH - IMPLICATIONS FOR DIET AND TROPHIC STRUCTURE</t>
  </si>
  <si>
    <t>NITROGEN ISOTOPE RATIOS; STABLE-CARBON ISOTOPE; FOOD-WEB STRUCTURE; ECOLOGICAL IMPLICATIONS; SEABIRD ROOKERIES; CRAB-EATER; MARINE; N-15; FRACTIONATION; ENRICHMENT</t>
  </si>
  <si>
    <t>delta-C-13, delta-N-15, and C/N were measured for each of 247 muscle tissue samples from 12 bird, 4 seal, and 4 fish species collected in the Weddell Sea primarily during March 1986. delta-C-13 values ranged from -31.3 to -22.0 parts per thousand and, in the case of fish and seal samples, varied inversely with C/N. This implied that lipid concentration significantly influenced these vertebrate delta-C-13 measurements. No such relationship was found between C/N and delta-N-15, where the latter values ranged from +4.4 to +11.2 parts per thousand. with considerable overlap among many of the taxonomic groups measured. Notable exceptions to this were found in the Wilson's storm-petrel and the Kerguelan petrel, among which elevated delta-N-15 values of some individuals probably reflected feeding outside of the Weddell Sea. Significant feeding on vertebrate biomass was indicated by the N-15 enrichment of the southern giant fulmar and several snow petrel individuals. Some diet separation among crabeater, Antarctic fur, leopard, and Ross seals was also evident. Nevertheless, the overlap in delta-N-15 among most Weddell Sea vertebrates, coupled with an observed range of vertebrate values that was considerably narrower than that of their potential prey, supports the hypothesis that many of these higher consumers share a small number of common food resources and trophic levels.</t>
  </si>
  <si>
    <t>UNIV CALIF SANTA CRUZ, INST MARINE SCI, SANTA CRUZ, CA 95064 USA; POINT REYES BIRD OBSERV, STINSON BEACH, CA 94970 USA; NOAA, NATL MARINE FISHERIES SERV, ALASKA FISHERIES CTR, NATL MARINE MAMMAL LAB, SEATTLE, WA 98195 USA; UNIV S FLORIDA, DEPT MARINE SCI, ST PETERSBURG, FL 33701 USA</t>
  </si>
  <si>
    <t>University of California System; University of California Santa Cruz; National Oceanic Atmospheric Admin (NOAA) - USA; State University System of Florida; University of South Florida</t>
  </si>
  <si>
    <t>10.3354/meps084001</t>
  </si>
  <si>
    <t>JF728</t>
  </si>
  <si>
    <t>WOS:A1992JF72800001</t>
  </si>
  <si>
    <t>BERNHARD, JM; BOWSER, SS</t>
  </si>
  <si>
    <t>BACTERIAL BIOFILMS AS A TROPHIC RESOURCE FOR CERTAIN BENTHIC FORAMINIFERA</t>
  </si>
  <si>
    <t>ALLOGROMIA-LATICOLLARIS; ANTARCTIC FORAMINIFER; ASTRAMMINA-RARA; DEEP-SEA; SEDIMENTS; PHYTODETRITUS; CHLOROPLASTS; MEIOFAUNA; MOTILITY</t>
  </si>
  <si>
    <t>Benthic foraminifera from temperate tidal flats and shallow Antarctic waters were challenged with bacterial biofilms to assess possible foraminiferal impact on attached bacterial populations. Two tectinous species (Allogromia sp. and A. laticollaris) used pseudopodial networks to rend and ingest biofilm parcels, an activity we term harvesting. The numerical density of bacteria in harvested biofilm areas was maximally depleted by ca 80 % for Allogromia sp. and 50 % for A. laticollaris. In contrast, the calcareous (Cyclogyra antarctica, Elphidium incertum, Glandulina antarctica, Pyrgo williamsoni) and agglutinated (Astrammina rara, Astrorhiza sp., Crithionina-like mudball) foraminifera studied did not exhibit harvesting behavior. Time-lapse microscopy revealed that biofilm parcels were transported extracellularly toward the cell body by pseudopodia, an observation which further defines pseudopodial function in foraminiferal trophic mechanisms. Our observations indicate that allogromiid foraminifera may play a previously unrecognized role in bacterial population dynamics and nutrient cycling, particularly in intertidal environments and certain deep-sea habitats where they may constitute a major meiofaunal component.</t>
  </si>
  <si>
    <t>WADSWORTH CTR LABS &amp; RES, POB 509, ALBANY, NY 12201 USA; SUNY ALBANY, DEPT BIOMED SCI, ALBANY, NY 12222 USA</t>
  </si>
  <si>
    <t>Wadsworth Center; State University of New York (SUNY) System; State University of New York (SUNY) Albany</t>
  </si>
  <si>
    <t>Bernhard, Joan/M-3260-2013</t>
  </si>
  <si>
    <t>Bernhard, Joan/0000-0003-2121-625X</t>
  </si>
  <si>
    <t>2-3</t>
  </si>
  <si>
    <t>10.3354/meps083263</t>
  </si>
  <si>
    <t>JF726</t>
  </si>
  <si>
    <t>WOS:A1992JF72600015</t>
  </si>
  <si>
    <t>KURIHARA, K; KENNETT, JP</t>
  </si>
  <si>
    <t>PALEOCEANOGRAPHIC SIGNIFICANCE OF NEOGENE BENTHIC FORAMINIFERAL CHANGES IN A SOUTHWEST PACIFIC BATHYAL DEPTH TRANSECT</t>
  </si>
  <si>
    <t>NORTH-ATLANTIC; ABYSSAL CIRCULATION; MIOCENE; OCEAN; PLIOCENE; OLIGOCENE; MIDDLE; OXYGEN</t>
  </si>
  <si>
    <t>Temporal changes in benthic foraminiferal assemblages were quantitatively examined ( &gt; 63-mu-m fraction) in four south-west Pacific deep-sea Neogene sequences in a depth transect between approximately 1300 and 3200 m to assist in evaluating paleoceanographic history. The most conspicuous changes in benthic foraminiferal assemblages occurred in association with paleoclimatic changes defined at least in part by oxygen isotopic changes. The largest, centered at approximately 15 Ma (early Middle Miocene), is represented by an increase in the relative frequencies of Epistominella exigua, which underwent a major upward depth migration at that time. This was contemporaneous with the well-known positive oxygen isotopic shift in the early Middle Miocene. In Sites 588 and 590, most of the increase in relative abundances of E. exigua occurred during the middle to later part of the delta-O-18 shift, following major growth of the east Antarctic ice sheet. Later assemblage changes occurred at 8.5 and 6.5 Ma. These associations indicate that the benthic foraminiferal assemblages in this depth transect largely adjusted to changes in deep waters related to Antarctic cryospheric evolution. In general, the Neogene benthic foraminiferal assemblages in this region underwent little change during the last 23 million years. This faunal conservatism suggests that deep-sea environments underwent relatively little change in the southwest Pacific during much of the Neogene. Although paleoceanographic changes did occur, partly in response to high-latitude cryospheric evolution, these were not of sufficient magnitude to create major deep-sea faunal changes in this part of the ocean. The benthic foraminiferal assemblages are dominated by individuals smaller than 150-mu-m. Most taxonomic turnover occurred in the larger ( &gt; 150-mu-m) size fractions.</t>
  </si>
  <si>
    <t>UNIV CALIF SANTA BARBARA,INST MARINE SCI,SANTA BARBARA,CA 93106; UNIV CALIF SANTA BARBARA,DEPT GEOL SCI,SANTA BARBARA,CA 93106</t>
  </si>
  <si>
    <t>University of California System; University of California Santa Barbara; University of California System; University of California Santa Barbara</t>
  </si>
  <si>
    <t>KURIHARA, K (corresponding author), RIKKYO ST PAULS UNIV,TOKYO 171,JAPAN.</t>
  </si>
  <si>
    <t>10.1016/0377-8398(92)90028-I</t>
  </si>
  <si>
    <t>JG397</t>
  </si>
  <si>
    <t>WOS:A1992JG39700001</t>
  </si>
  <si>
    <t>JORDAN, RW; PUDSEY, CJ</t>
  </si>
  <si>
    <t>HIGH-RESOLUTION DIATOM STRATIGRAPHY OF QUATERNARY SEDIMENTS FROM THE SCOTIA SEA</t>
  </si>
  <si>
    <t>ANTARCTIC PACK ICE; WEDDELL SEA; SOUTHERN-OCEAN; ATLANTIC SECTOR; PRIMARY PRODUCTIVITY; PHYTOPLANKTON BLOOM; LATE PLEISTOCENE; PACIFIC-OCEAN; NEW-ZEALAND; EDGE</t>
  </si>
  <si>
    <t>Upper Quaternary pelagic and hemipelagic sediments from the Scotia Sea and South Scotia Ridge range from diatom ooze to diatom-bearing mud. Diatom content increases northwards, and at most sites diatom-rich and diatom-poor sediments alternate downcore on a scale of metres. A local stratigraphy is based on relative abundance of six prominent diatom taxa: Eucampia antarctica, Rhizosolenia spp., Thalassiosira spp., Chaetoceros spores, Nitzschia kerguelensis and other Nitzschia species and one silicoflagellate species (Distephanus speculum). These stratigraphic units defined using diatoms are correlated with radiolarian abundance stratigraphy (Cycladophora davisiana) and with palaeomagnetic stratigraphy. Information from modem environments (phytoplankton and sediment trap studies) indicates that changes in diatom species composition are related to N-S movement of the winter ice edge and of the Antarctic Convergence.</t>
  </si>
  <si>
    <t>BRITISH ANTARCTIC SURVEY, DIV GEOPHYS, CAMBRIDGE CB3 0ET, ENGLAND</t>
  </si>
  <si>
    <t>Jordan, Richard/0000-0002-8997-7349</t>
  </si>
  <si>
    <t>1872-6186</t>
  </si>
  <si>
    <t>+</t>
  </si>
  <si>
    <t>10.1016/0377-8398(92)90029-J</t>
  </si>
  <si>
    <t>WOS:A1992JG39700002</t>
  </si>
  <si>
    <t>KEITH, JE; HEYDEGGER, HR</t>
  </si>
  <si>
    <t>THE PREDICTION OF THE SATURATED ACTIVITY OF AL-26 IN NON-ANTARCTIC STONY METEORITES FROM THEIR CHEMICAL-COMPOSITIONS</t>
  </si>
  <si>
    <t>NASA,LYNDON B JOHNSON SPACE CTR,HOUSTON,TX 77058; PURDUE UNIV CALUMET,HAMMOND,IN 46323</t>
  </si>
  <si>
    <t>National Aeronautics &amp; Space Administration (NASA); NASA Johnson Space Center; Purdue University System; Purdue University</t>
  </si>
  <si>
    <t>JE029</t>
  </si>
  <si>
    <t>WOS:A1992JE02900094</t>
  </si>
  <si>
    <t>KURAT, G; KOEBERL, C; PRESPER, T; BRANDSTATTER, F; MAURETTE, M</t>
  </si>
  <si>
    <t>BULK COMPOSITIONS OF ANTARCTIC MICROMETEORITES - NEBULAR AND TERRESTRIAL SIGNATURES</t>
  </si>
  <si>
    <t>COSMIC DUST</t>
  </si>
  <si>
    <t>NAT HIST MUSEUM, A-1014 VIENNA, AUSTRIA; UNIV VIENNA, INST GEOCHEM, A-1010 VIENNA, AUSTRIA; CSNSM, F-91405 ORSAY, FRANCE</t>
  </si>
  <si>
    <t>University of Vienna; Universite Paris Saclay</t>
  </si>
  <si>
    <t>DEPT CHEMISTRY/BIOCHEMISTRY, UNIV ARKANSAS, FAYETTEVILLE, AR 72701 USA</t>
  </si>
  <si>
    <t>WOS:A1992JE02900104</t>
  </si>
  <si>
    <t>LANGENAUER, M; KRAHENBUHL, U</t>
  </si>
  <si>
    <t>DEPTH-PROFILES OF THE TRACE ELEMENTAL CONCENTRATION OF FLUORINE, CHLORINE, BROMINE AND IODINE IN 2 ANTARCTIC H-5 CHONDRITES</t>
  </si>
  <si>
    <t>OVERABUNDANCES</t>
  </si>
  <si>
    <t>UNIV BERN,RADIOCHEM LAB,CH-3000 BERN 9,SWITZERLAND</t>
  </si>
  <si>
    <t>University of Bern</t>
  </si>
  <si>
    <t>WOS:A1992JE02900107</t>
  </si>
  <si>
    <t>LINDSTROM, DJ; KLOCK, W</t>
  </si>
  <si>
    <t>ANALYSES OF 24 UNMELTED ANTARCTIC MICROMETEORITES BY INSTRUMENTAL NEUTRON-ACTIVATION ANALYSIS</t>
  </si>
  <si>
    <t>NASA,LYNDON B JOHNSON SPACE CTR,HOUSTON,TX 77058; UNIV MUNSTER,INST PLANETOL,W-4400 MUNSTER,GERMANY</t>
  </si>
  <si>
    <t>National Aeronautics &amp; Space Administration (NASA); NASA Johnson Space Center; University of Munster</t>
  </si>
  <si>
    <t>WOS:A1992JE02900113</t>
  </si>
  <si>
    <t>SAXTON, JM; KNOTT, SF; TURNER, G; MAURETTE, M</t>
  </si>
  <si>
    <t>40AR/39AR STUDIES OF ANTARCTIC MICROMETEORITES</t>
  </si>
  <si>
    <t>UNIV MANCHESTER, DEPT GEOL, MANCHESTER M13 9PL, LANCS, ENGLAND; CNRS, INST NATL PHYS NUCL &amp; PHYS PARTICULES, F-91405 ORSAY, FRANCE</t>
  </si>
  <si>
    <t>University of Manchester; Centre National de la Recherche Scientifique (CNRS)</t>
  </si>
  <si>
    <t>WOS:A1992JE02900191</t>
  </si>
  <si>
    <t>SHAW, DM; SMITH, PLC; ZHAI, MZ</t>
  </si>
  <si>
    <t>BORON, SAMARIUM, GADOLINIUM, LITHIUM AND HYDROGEN ABUNDANCES IN ANTARCTIC METEORITES</t>
  </si>
  <si>
    <t>MCMASTER UNIV,DEPT GEOL,HAMILTON L8S 4M1,ONTARIO,CANADA</t>
  </si>
  <si>
    <t>McMaster University</t>
  </si>
  <si>
    <t>WOS:A1992JE02900199</t>
  </si>
  <si>
    <t>STADERMANN, FJ; OLINGER, CT</t>
  </si>
  <si>
    <t>ISOTOPIC AND TRACE-ELEMENT COMPOSITIONS OF ANTARCTIC MICROMETEORITES AND COMPARISON WITH IDPS</t>
  </si>
  <si>
    <t>WASHINGTON UNIV,MCDONNELL CTR SPACE SCI,ST LOUIS,MO 63130</t>
  </si>
  <si>
    <t>Washington University (WUSTL)</t>
  </si>
  <si>
    <t>WOS:A1992JE02900205</t>
  </si>
  <si>
    <t>TORIGOYE, N; YAMAMOTO, K; MISAWA, K; NAKAMURA, N</t>
  </si>
  <si>
    <t>TRACE-ELEMENT EVIDENCE FOR THE FORMATION OF ANTARCTIC PRIMITIVE ACHONDRITES</t>
  </si>
  <si>
    <t>KOBE UNIV,DEPT EARTH SCI,KOBE 657,JAPAN; UNIV TOKYO,INST COSM RAY RES,TANASHI,TOKYO 188,JAPAN</t>
  </si>
  <si>
    <t>Kobe University; University of Tokyo</t>
  </si>
  <si>
    <t>WOS:A1992JE02900219</t>
  </si>
  <si>
    <t>WANG, MS; XIAO, X; LIPSCHUTZ, ME</t>
  </si>
  <si>
    <t>ALTERATION OF LABILE TRACE-ELEMENT CONCENTRATIONS IN ANTARCTIC METEORITES BY WEATHERING - A 5-YEAR ASSESSMENT</t>
  </si>
  <si>
    <t>PURDUE UNIV,DEPT CHEM,W LAFAYETTE,IN 47907</t>
  </si>
  <si>
    <t>Purdue University System; Purdue University</t>
  </si>
  <si>
    <t>WOS:A1992JE02900230</t>
  </si>
  <si>
    <t>REID, AP; POTTS, WTW; OATES, K; MULVANEY, R; WOLFF, EW</t>
  </si>
  <si>
    <t>PREPARATION OF AQUEOUS STANDARDS FOR LOW-TEMPERATURE X-RAY-MICROANALYSIS</t>
  </si>
  <si>
    <t>MICROSCOPY RESEARCH AND TECHNIQUE</t>
  </si>
  <si>
    <t>QUANTITATIVE LOW TEMPERATURE X-RAY MICROANALYSIS; HOMOGENEOUS DISPERSION IN ICE; AQUEOUS STANDARDS</t>
  </si>
  <si>
    <t>A technique, using Nuclepore polycarbonate membrane filters as a containing medium for very small volumes of ionic standard solutions, to produce homogeneous ice standards is described. The standards are suitable for use in a scanning electron microscope. The relationship between elemental X-ray counts and ionic concentration is found to be linear. The method is rapid and simple. Minimum detectable concentrations are given.</t>
  </si>
  <si>
    <t>REID, AP (corresponding author), UNIV LANCASTER,INST ENVIRONM &amp; BIOL SCI,DEPT BIOL,LANCASTER LA1 4YQ,ENGLAND.</t>
  </si>
  <si>
    <t>Wolff, Eric W/D-7925-2014; Mulvaney, Robert/K-3929-2012</t>
  </si>
  <si>
    <t>Wolff, Eric W/0000-0002-5914-8531; Mulvaney, Robert/0000-0002-5372-8148</t>
  </si>
  <si>
    <t>WILEY-LISS</t>
  </si>
  <si>
    <t>DIV JOHN WILEY &amp; SONS INC 605 THIRD AVE, NEW YORK, NY 10158-0012</t>
  </si>
  <si>
    <t>1059-910X</t>
  </si>
  <si>
    <t>MICROSC RES TECHNIQ</t>
  </si>
  <si>
    <t>Microsc. Res. Tech.</t>
  </si>
  <si>
    <t>JUL 1</t>
  </si>
  <si>
    <t>10.1002/jemt.1070220210</t>
  </si>
  <si>
    <t>Anatomy &amp; Morphology; Biology; Microscopy</t>
  </si>
  <si>
    <t>Anatomy &amp; Morphology; Life Sciences &amp; Biomedicine - Other Topics; Microscopy</t>
  </si>
  <si>
    <t>JD740</t>
  </si>
  <si>
    <t>WOS:A1992JD74000009</t>
  </si>
  <si>
    <t>ONOFRI, S; TOSI, S</t>
  </si>
  <si>
    <t>ARTHROBOTRYS-FEROX SP-NOV A SPRINGTAIL-CAPTURING HYPHOMYCETE FROM CONTINENTAL ANTARCTICA</t>
  </si>
  <si>
    <t>MYCOTAXON</t>
  </si>
  <si>
    <t>NEMATOPHAGOUS FUNGI</t>
  </si>
  <si>
    <t>In studies of the mycoflora in Victoria Land of Continental Antarctica, a species of Arthrobotrys, which has not been described previously, was discovered. This Hyphomycete, proposed here as a new species under the name of A. ferox, produces aerial predaceous organs consisting of ovoidal cells surrounded by an adhesive secrection and supported by a 2-celled stalk. Frequently, it was observed capturing springtails belonging to the Antarctic species Gressittacantha terranova Wise by means of these organs.</t>
  </si>
  <si>
    <t>ONOFRI, S (corresponding author), UNIV TUSCIA, FAC SCI MATEMAT FIS &amp; NAT, VIA S CAMILLO LELLIS, I-01100 VITERBO, ITALY.</t>
  </si>
  <si>
    <t>Tosi, Solveig/AAC-9482-2019</t>
  </si>
  <si>
    <t>Tosi, Solveig/0000-0002-6769-6984</t>
  </si>
  <si>
    <t>MYCOTAXON LTD</t>
  </si>
  <si>
    <t>ITHACA</t>
  </si>
  <si>
    <t>PO BOX 264, ITHACA, NY 14851-0264 USA</t>
  </si>
  <si>
    <t>0093-4666</t>
  </si>
  <si>
    <t>Mycotaxon</t>
  </si>
  <si>
    <t>JUL-SEP</t>
  </si>
  <si>
    <t>Mycology</t>
  </si>
  <si>
    <t>JC643</t>
  </si>
  <si>
    <t>WOS:A1992JC64300014</t>
  </si>
  <si>
    <t>GROSCOLAS, R; CHEREL, Y</t>
  </si>
  <si>
    <t>HOW TO MOLT WHILE FASTING IN THE COLD - THE METABOLIC AND HORMONAL ADAPTATIONS OF EMPEROR AND KING PENGUINS</t>
  </si>
  <si>
    <t>ORNIS SCANDINAVICA</t>
  </si>
  <si>
    <t>PYGOSCELIS-ADELIAE PENGUINS; PLASMA FUEL LEVELS; APTENODYTES-FORSTERI; ENDOCRINE CONTROL; BODY-TEMPERATURE; PROTEIN; TRIIODOTHYRONINE; REPRODUCTION; STARVATION; THYROXINE</t>
  </si>
  <si>
    <t>Like other penguin species, molting Emperor Aptenodytes forsteri and King A. patagonica penguins remain ashore and fast for several weeks during which their entire plumage is simultaneously renewed. Molt therefore involves the use of endogenous lipid reserves and body protein to meet the nutrient requirements not only for new feather synthesis, but also for the increase in energy expenditure associated with the decrease in thermal insulation. This energetic and metabolic stress results in a 45% decrease in body mass and in a 50% loss of body protein. There is no evidence that metabolic hormones such as glucagon, insulin and corticosterone play a major role in the control of metabolic events specifically related to molt. In contrast, the marked increase in circulating thyroxine at the onset of new feather synthesis in adult Emperor and King penguins, and in Emperor Penguin chicks, suggests that this hormone triggers molt by stimulating the development of the new plumage. On the other hand, triiodotbyronine could intervene in the control of energy metabolism in situations of acute cold exposure, as during the loss of old feathers in the antarctic adult Emperor Penguins.</t>
  </si>
  <si>
    <t>CNRS, CTR ECOL &amp; PHYSIOL ENERGET, 23 RUE BECQUEREL, F-67087 STRASBOURG, FRANCE.</t>
  </si>
  <si>
    <t>BLACKWELL MUNKSGAARD</t>
  </si>
  <si>
    <t>FREDERIKSBERG C</t>
  </si>
  <si>
    <t>1 ROSENORNS ALLE, DK-1970 FREDERIKSBERG C, DENMARK</t>
  </si>
  <si>
    <t>0030-5693</t>
  </si>
  <si>
    <t>ORNIS SCAND</t>
  </si>
  <si>
    <t>10.2307/3676657</t>
  </si>
  <si>
    <t>JP983</t>
  </si>
  <si>
    <t>WOS:A1992JP98300019</t>
  </si>
  <si>
    <t>SPECHT, RL; DETTMANN, ME; JARZEN, DM</t>
  </si>
  <si>
    <t>COMMUNITY ASSOCIATIONS AND STRUCTURE IN THE LATE CRETACEOUS VEGETATION OF SOUTHEAST AUSTRALASIA AND ANTARCTICA</t>
  </si>
  <si>
    <t>PALAEOGEOGRAPHY PALAEOCLIMATOLOGY PALAEOECOLOGY</t>
  </si>
  <si>
    <t>FOLIAGE PROJECTIVE COVERS; PLANT-COMMUNITIES; UNDERSTOREY STRATA; SPECIES RICHNESS; GROWTH; EUCALYPTUS; OVERSTORY; QUEENSLAND; ISLAND</t>
  </si>
  <si>
    <t>The structure and species richness of the Late Cretaceous (Santonian-Maastrichtian) vegetation in the Otway Basin, south-east Australia is reconstructed based on knowledge of palaeolatitudes, palaeotemperatures, plant taxa identified from fossil spores and pollen, and ecophysiological relationships established for present-day ecosystems. The vegetation, which grew at palaeolatitudes of 60-65-degrees-S and at mean annual palaeotemperatures of 16.5-19-degrees-C, comprised tall open-forests (Foliage Projective Cover 60-70%. height about 30 m) containing austral conifer and proteaceous taxa having coriaceous, notophyll-sized leaves. Today the taxa (Podocarpus, Dacrydium, Dacrycarpus, Knightia, Gevuina, Macadamia) form a minor component of upland closed-forests (usually termed rainforests) of tropical northeast Australia and New Caledonia. A conical-shaped crown to the trees of the tall open-forests situated in high latitudes during the Cretaceous would enable some light to penetrate the canopy to a shrubby understorey (of Proteaceae, Winteraceae, Trimeniaceae, Nothofagus, and Ilex) and a ground stratum of diverse cryptogams. On nutrient-poor, waterlogged sites fringing the forest, sclerophyllous leaved taxa (Adenanthos, Stirlingia, Epacridaceae, and possibly Beauprea) developed, with wetland swamps of Callitriche, ferns and some epacrids. In cooler localities in New Zealand and Antarctica, the productivity of the forests would have been greater, and the canopy taxa mainly with coriaceous, microphyll-sized leaves. Austral podocarps and Proteaceae occurred in the canopy of New Zealand forests, whereas the canopy of Antarctic forests contained podocarps and Nothofagus.</t>
  </si>
  <si>
    <t>UNIV QUEENSLAND,DEPT BOT,ST LUCIA,QLD 4072,AUSTRALIA; CANADIAN MUSEUM NAT,DIV EARTH SCI,OTTAWA K1P 6P4,ONTARIO,CANADA</t>
  </si>
  <si>
    <t>University of Queensland</t>
  </si>
  <si>
    <t>0031-0182</t>
  </si>
  <si>
    <t>PALAEOGEOGR PALAEOCL</t>
  </si>
  <si>
    <t>Paleogeogr. Paleoclimatol. Paleoecol.</t>
  </si>
  <si>
    <t>10.1016/0031-0182(92)90124-N</t>
  </si>
  <si>
    <t>Geography, Physical; Geosciences, Multidisciplinary; Paleontology</t>
  </si>
  <si>
    <t>Physical Geography; Geology; Paleontology</t>
  </si>
  <si>
    <t>JJ843</t>
  </si>
  <si>
    <t>WOS:A1992JJ84300014</t>
  </si>
  <si>
    <t>PITTEWAY, MLV; WRIGHT, JW</t>
  </si>
  <si>
    <t>TOWARD AN OPTIMUM RECEIVING ARRAY AND PULSE SET FOR THE DYNASONDE</t>
  </si>
  <si>
    <t>TIME DATA ACQUISITION; INTERPRETATION CAPABILITIES</t>
  </si>
  <si>
    <t>The accuracy and efficiency with which radio echo parameters may be estimated by a programmable ionosonde of high resolution depend upon software-designed strategies of pulse set design and receiving antenna layout. All of the echo parameters, except amplitude and time of arrival (thus three components of echolocation, Doppler, polarization rotation, and an average phase angle) are determined by phase angle differences. The solution is conveniently expressed as a least squares estimation, provided that more than six independent phase measurements are available. Since the observed phases are necessarily obtained modulo 360-degrees, from 12-bit complex amplitude data, each parameter is subject to aliasing ambiguities which must be anticipated in each strategy, and minimized.</t>
  </si>
  <si>
    <t>PITTEWAY, MLV (corresponding author), BRUNEL UNIV,DEPT COMP SCI,UXBRIDGE UB8 3PH,MIDDX,ENGLAND.</t>
  </si>
  <si>
    <t>10.1029/92RS00269</t>
  </si>
  <si>
    <t>JH054</t>
  </si>
  <si>
    <t>WOS:A1992JH05400004</t>
  </si>
  <si>
    <t>PRINCE, RC</t>
  </si>
  <si>
    <t>THE METHUSELAH FACTOR - AGE IN CRYPTOENDOLITHIC COMMUNITIES</t>
  </si>
  <si>
    <t>ANTARCTIC COLD DESERT; ENDOLITHIC MICROORGANISMS; WATER</t>
  </si>
  <si>
    <t>PRINCE, RC (corresponding author), EXXON RES &amp; ENGN CO, ANNANDALE, NJ 08801 USA.</t>
  </si>
  <si>
    <t>Prince, Roger/0000-0002-5174-4216</t>
  </si>
  <si>
    <t>ELSEVIER SCIENCE LONDON</t>
  </si>
  <si>
    <t>84 THEOBALDS RD, LONDON WC1X 8RR, ENGLAND</t>
  </si>
  <si>
    <t>1872-8383</t>
  </si>
  <si>
    <t>10.1016/0169-5347(92)90044-C</t>
  </si>
  <si>
    <t>JB870</t>
  </si>
  <si>
    <t>WOS:A1992JB87000001</t>
  </si>
  <si>
    <t>WAREN, A; HAIN, S</t>
  </si>
  <si>
    <t>LAEVIPILINA-ANTARCTICA AND MICROPILINA-ARNTZI, 2 NEW MONOPLACOPHORANS FROM THE ANTARCTIC</t>
  </si>
  <si>
    <t>VELIGER</t>
  </si>
  <si>
    <t>MOLLUSCA</t>
  </si>
  <si>
    <t>Two new monoplacophoran species, Laevipilina antarctica and Micropilina arntzi, are described from a depth of 191-742 m in the Lazarev Sea and eastern Weddell Sea. Laevipilina antarctica closely resembles the previously described species of Laevipilina McLean, 1979, and differs mainly in the convexity of the shell and in minor details of radular morphology. The stomach and the intestine of L. antarctica contained fine bottom sediment. The specimens range in length from 1.2 to 3.0 mm and the number of leaflets on the gills increases during ontogeny. Micropilina arntzi is the first live-taken species of its genus, and it is also the smallest known monoplacophoran, with a maximum shell length of 0.92 mm. It broods the young in the distal part of the oviduct and the pallial groove, and they are born at a size of 300-mu-m shell diameter. Both species were found on sediment bottoms with stones and shells, on which they evidently live.</t>
  </si>
  <si>
    <t>ALFRED WEGNER INST POLAR &amp; MEERESFORSCH,W-2850 BREMERHAVEN,GERMANY</t>
  </si>
  <si>
    <t>WAREN, A (corresponding author), SWEDISH MUSEUM NAT HIST,BOX 50007,S-10405 STOCKHOLM,SWEDEN.</t>
  </si>
  <si>
    <t>CALIF MALACOZOOLOGICAL SOC INC</t>
  </si>
  <si>
    <t>SANTA BARBARA</t>
  </si>
  <si>
    <t>SANTA BARBARA MUSEUM NATURAL HISTORY, 2559 PUESTA DEL SOL RD, SANTA BARBARA, CA 93105</t>
  </si>
  <si>
    <t>0042-3211</t>
  </si>
  <si>
    <t>Veliger</t>
  </si>
  <si>
    <t>Marine &amp; Freshwater Biology; Zoology</t>
  </si>
  <si>
    <t>JC078</t>
  </si>
  <si>
    <t>WOS:A1992JC07800002</t>
  </si>
  <si>
    <t>[Anonymous]</t>
  </si>
  <si>
    <t>ANTARCTIC BASE FACES WINTER OF DISCONTENT</t>
  </si>
  <si>
    <t>JUN 27</t>
  </si>
  <si>
    <t>JB222</t>
  </si>
  <si>
    <t>WOS:A1992JB22200010</t>
  </si>
  <si>
    <t>XIAO, XY; LIPSCHUTZ, ME</t>
  </si>
  <si>
    <t>LABILE TRACE-ELEMENTS IN CARBONACEOUS CHONDRITES - A SURVEY</t>
  </si>
  <si>
    <t>JOURNAL OF GEOPHYSICAL RESEARCH-PLANETS</t>
  </si>
  <si>
    <t>NON-ANTARCTIC METEORITES; COMPOSITIONAL CLASSIFICATION; CHEMICAL FRACTIONATIONS; CARLISLE LAKES; C3 CHONDRITES; H-CHONDRITES; POPULATIONS; ABUNDANCES; GROUPLET</t>
  </si>
  <si>
    <t>We report radiochemical neutron activation analysis data for Co, Au, Ga, Rb, Sb, Ag, Se, Cs, Te, Zn, Cd, Bi, Tl, and In (ordered by increasing putative volatility in primary nebular processes) in 42 C2-C6 chondrites, all but three from Antarctica. From these and literature data for 19 additional chondrites, Cl-normalized concentrations of the nine most volatile elements (Ag --&gt; In) are quite constant in most meteorites. Trace element trends in 39 Antarctic and 22 non-Antarctic carbonaceous chondritesare similar. no evidence exists for substantial alteration by weathering of samples in Antarctica, nor do the data reflect modification by open-system, parent body metamorphism at greater-than-or-equal-to 500-degrees-C. Volatile element concentrations and siderophile ratios (Au/Co and Ga/Co) define continua which correlate at statistically significant levels. Carbonaceous chondrites sample not a few, compositionally distinct parents but rather a compositional continuum in which parent materials forming under more oxidizing conditions incorporated lesser complements of volatiles, essentially unfractionated from cosmic composition. This may well reflect the range of formation conditions (temperature, duration, and water/rock ratios) represented by oxygen isotope variations during preterrestrial aqueous alteration of parent materials.</t>
  </si>
  <si>
    <t>PURDUE UNIV, DEPT CHEM, W LAFAYETTE, IN 47907 USA</t>
  </si>
  <si>
    <t>2169-9097</t>
  </si>
  <si>
    <t>2169-9100</t>
  </si>
  <si>
    <t>J GEOPHYS RES-PLANET</t>
  </si>
  <si>
    <t>J. Geophys. Res.-Planets</t>
  </si>
  <si>
    <t>JUN 25</t>
  </si>
  <si>
    <t>E6</t>
  </si>
  <si>
    <t>10.1029/92JE00895</t>
  </si>
  <si>
    <t>KU050</t>
  </si>
  <si>
    <t>WOS:A1992KU05000001</t>
  </si>
  <si>
    <t>KAWAHIRA, K; HIROOKA, T</t>
  </si>
  <si>
    <t>VARIATIONS OF MEAN ZONAL WINDS RELATING TO THE OZONE HOLE</t>
  </si>
  <si>
    <t>TEMPERATURE; WINTER</t>
  </si>
  <si>
    <t>Dynamical effects on the development of the Antarctic ozone hole have been investigated through the analysis of the interannual variations of the monthly mean zonal winds in the southern hemisphere (SH) stratosphere using the National Meteorological Center (NMC) analyzed geopotential height data, below and above 50 mbar, and the United Kingdom Meteorological Observatory (UKMO) analyzed temperature data, from which geopotential heights are calculated. It is found that the year-to-year changes of the mean zonal winds in the SH winter and spring (August, September, and October) in the lower stratosphere have shown no clear trends during the period from 1980 to 1988, in contrast to the ozone depletion and temperature decline. However, surprisingly, there are apparent differences in the zonal wind comparison between the 1980s and the early 1970s which are cited from the new CIRA model compiled by Barnett and Corney (1985). The differences in the Antarctic lower stratosphere in the winter and spring are evident in that the zonal winds poleward (equatorward) of 60-degrees-S become weaker (stronger) in the 1980s by over 10 m/s than in the early 1970s. On the other hand, the amplitudes of stationary waves of wavenumber 1 in the 1980s become weaker by about half of the amplitudes in the early 1970s. These results indicate that the dynamical condition appropriate for the development of the ozone hole, less poleward transport of heat and ozone by planetary waves, had been already present during the appearance of the ozone hole in about 1980 and has still continued.</t>
  </si>
  <si>
    <t>JAPAN METEOROL AGCY, COLL METEOROL, KASIWA CITY 227, JAPAN</t>
  </si>
  <si>
    <t>Japan Meteorological Agency</t>
  </si>
  <si>
    <t>KAWAHIRA, K (corresponding author), TOYAMA NATL COLL TECHNOL, TOYAMA 939, JAPAN.</t>
  </si>
  <si>
    <t>Hirooka, Toshihiko/ADU-2259-2022</t>
  </si>
  <si>
    <t>JUN 20</t>
  </si>
  <si>
    <t>D9</t>
  </si>
  <si>
    <t>10.1029/92JD00096</t>
  </si>
  <si>
    <t>JA769</t>
  </si>
  <si>
    <t>WOS:A1992JA76900031</t>
  </si>
  <si>
    <t>AUSTIN, J; BUTCHART, N</t>
  </si>
  <si>
    <t>A 3-DIMENSIONAL MODELING STUDY OF THE INFLUENCE OF PLANETARY WAVE DYNAMICS ON POLAR OZONE PHOTOCHEMISTRY</t>
  </si>
  <si>
    <t>STRATOSPHERIC CLOUD FORMATION; ANTARCTIC SPRING VORTEX; 1988/89 ARCTIC WINTER; CHEMICAL-COMPOSITION; NORTHERN-HEMISPHERE; DEPLETION; ATMOSPHERE; CHLORINE; HOLE</t>
  </si>
  <si>
    <t>The influence of planetary wave dynamics on polar ozone photochemistry is examined using a three-dimensional model of the stratosphere and lower mesosphere. The model contains a comprehensive range of photochemical reactions and includes heterogeneous reactions and polar ozone chemistry. The model is forced at its lower boundary (316 mbar) with a specified wavenumber one geopotential height field. Idealized experiments are performed using the same zonally symmetric initial conditions but with different wave amplitudes at the lower boundary. The wave amplitudes are chosen to cover the range from a zonally symmetric integration, through typical southern hemisphere wave amplitudes to typical northern hemisphere springtime amplitudes. In each experiment the model is integrated for 100 days covering the winter and springtime period during which the Antarctic ozone hole is observed to develop and partially recover. The modeled ozone amounts over the polar region in these experiments show a considerable sensitivity to the planetary wave forcing. With small-amplitude forcing, substantial ozone depletion occurs and continues until the end of the integration (equivalent to early November in the southern hemisphere). For medium-amplitude forcing, substantial ozone destruction is followed by a recovery in the column amount after a time corresponding approximately to the middle of October. For the largest amplitude forcing, little ozone depletion occurs. These results are broadly consistent with the known phenomenology of polar ozone chemistry in both northern and southern hemispheres. An analysis of the mechanisms through which planetary wave amplitudes influence polar ozone chemistry in these experiments is presented. In particular, wave-induced mean descent over the whole polar region is identified as an important ingredient for determining the different behavior of polar ozone in the experiments.</t>
  </si>
  <si>
    <t>HADLEY CTR CLIMATE PREDICT &amp; RES, BRACKNELL RG12 2SY, BERKS, ENGLAND</t>
  </si>
  <si>
    <t>Met Office - UK; Hadley Centre</t>
  </si>
  <si>
    <t>AUSTIN, J (corresponding author), UNIV OXFORD, CLARENDON LAB, THE OBSERV, ROBERT HOOKE INST, PARKS RD, OXFORD, ENGLAND.</t>
  </si>
  <si>
    <t>10.1029/92JD00505</t>
  </si>
  <si>
    <t>WOS:A1992JA76900032</t>
  </si>
  <si>
    <t>PRATHER, M</t>
  </si>
  <si>
    <t>CATASTROPHIC LOSS OF STRATOSPHERIC OZONE IN DENSE VOLCANIC CLOUDS</t>
  </si>
  <si>
    <t>HETEROGENEOUS CHEMISTRY; NITRIC-ACID; AEROSOLS</t>
  </si>
  <si>
    <t>Rapid, localized loss of ozone is predicted to occur in the mid-latitude and tropical stratosphere in the presence of very large concentrations of sulfate aerosols. Volcanic eruptions can increase the effective surface area of sulfuric acid so that heterogeneous reactions involving ClONO2, and secondarily N2O5, are able to suppress NOx abundances by more than a factor of 10 relative to gas phase chemistry. When NOx levels fall below a threshold, e.g., 0.6 ppb at 24 km in mid-latitudes, the chlorine-catalyzed loss of O3 proceeds at rates comparable to those during the formation of the Antarctic ozone hole, more than 50 ppb per day. If such losses occurred following the eruption of Mount Pinatubo in the most volcanically perturbed regions over the tropics and mid-latitudes, this model predicts that they are driven primarily by the suppression of NOx below these critical levels. The increase in stratospheric chlorine since El Chichon has made Mount Pinatubo more than twice as effective in causing rapid O3 loss. Overall global losses associated with a volcanic eruption are approximately linear in the amount of sulfate surface area, but depend critically on the rate of the ClONO2-sulfate reaction.</t>
  </si>
  <si>
    <t>PRATHER, M (corresponding author), UNIV CALIF IRVINE, DEPT GEOSCI, IRVINE, CA 92717 USA.</t>
  </si>
  <si>
    <t>Prather, Michael/0000-0002-9442-8109</t>
  </si>
  <si>
    <t>10.1029/92JD00845</t>
  </si>
  <si>
    <t>WOS:A1992JA76900033</t>
  </si>
  <si>
    <t>BAKER, JR; MARTIN, AR</t>
  </si>
  <si>
    <t>CAUSES OF MORTALITY AND PARASITES AND INCIDENTAL LESIONS IN HARBOR PORPOISES (PHOCOENA-PHOCOENA) FROM BRITISH WATERS</t>
  </si>
  <si>
    <t>VETERINARY RECORD</t>
  </si>
  <si>
    <t>DELPHINAPTERUS-LEUCAS</t>
  </si>
  <si>
    <t>Detailed post mortem examinations were carried out on 41 harbour porpoises (Phocoena phocoena) found dead on the coast of the United Kingdom. The commonest causes of death were entanglement in fishing gear, and parasitic and bacterial pneumonia. Among the non-fatal conditions parasitoses of various organs were common and there was a very wide variety of other conditions. In total 295 diseases and other lesions were found, an average of 7.2 per animal.</t>
  </si>
  <si>
    <t>BRITISH ANTARCTIC SURVEY, NAT ENVIRONM RES COUNCIL, SEA MAMMAL RES UNIT, CAMBRIDGE CB3 0ET, ENGLAND</t>
  </si>
  <si>
    <t>UNIV LIVERPOOL, DEPT VET PATHOL, VET FIELD STN, WIRRAL L64 7TE, MERSEYSIDE, ENGLAND.</t>
  </si>
  <si>
    <t>0042-4900</t>
  </si>
  <si>
    <t>2042-7670</t>
  </si>
  <si>
    <t>VET REC</t>
  </si>
  <si>
    <t>Vet. Rec.</t>
  </si>
  <si>
    <t>10.1136/vr.130.25.554</t>
  </si>
  <si>
    <t>Veterinary Sciences</t>
  </si>
  <si>
    <t>JA946</t>
  </si>
  <si>
    <t>WOS:A1992JA94600004</t>
  </si>
  <si>
    <t>JOHNSON, TJ; STEWART, RH; SHUM, CK; TAPLEY, BD</t>
  </si>
  <si>
    <t>DISTRIBUTION OF REYNOLDS STRESS CARRIED BY MESOSCALE VARIABILITY IN THE ANTARCTIC CIRCUMPOLAR CURRENT</t>
  </si>
  <si>
    <t>GEOSAT ALTIMETRY; CIRCULATION; PACIFIC; EDDIES</t>
  </si>
  <si>
    <t>Satellite altimeter data collected by the U.S. Navy's Geosat Exact Repeat Mission were used to investigate turbulent stress resulting from the variability of surface geostrophic currents in die Antarctic Circumpolar Current. The altimeter measured sea level along the subsatellite track. The variability of the along-track slope of sea level is directly proportional to the variability of surface geostrophic currents in the cross-track direction. We used the two components of the slope at points where the satellite ground tracks cross to calculate orthogonal components of the current's variability. Because the grid of crossover points is dense at high latitudes, the satellite data could be used for mapping the temporal and spatial variability of the current. Two and a half years of data were used to compute the statistical structure of the variability, leading to a better understanding of the role of variability in the dynamics of the current. The statistics included the probability distribution functions for each component of die current, the time-lagged auto correlation functions of the variability, and the Reynolds stress produced by the variability. The results demonstrate that stress is correlated with bathymetry. In some areas the distribution of negative stress indicate that eddies contribute to an acceleration of the mean flow, strengthening the hypothesis that baroclinic instability makes important contributions to strong oceanic currents.</t>
  </si>
  <si>
    <t>TEXAS A&amp;M UNIV SYST,DEPT OCEANOG,COLLEGE STN,TX 77843</t>
  </si>
  <si>
    <t>Texas A&amp;M University System; Texas A&amp;M University College Station</t>
  </si>
  <si>
    <t>JOHNSON, TJ (corresponding author), UNIV TEXAS,CTR SPACE RES,AUSTIN,TX 78712, USA.</t>
  </si>
  <si>
    <t>Tapley, Byron/0000-0003-3689-5750; Shum, C K/0000-0001-9378-4067</t>
  </si>
  <si>
    <t>JUN 19</t>
  </si>
  <si>
    <t>10.1029/92GL01287</t>
  </si>
  <si>
    <t>JA744</t>
  </si>
  <si>
    <t>WOS:A1992JA74400006</t>
  </si>
  <si>
    <t>KRUEGER, A; SCHOEBERL, M; NEWMAN, P; STOLARSKI, R</t>
  </si>
  <si>
    <t>THE 1991 ANTARCTIC OZONE HOLE - TOMS OBSERVATIONS</t>
  </si>
  <si>
    <t>QUASI-BIENNIAL OSCILLATION</t>
  </si>
  <si>
    <t>The 1991 Antarctic springtime ozone decline, as measured by the Total Ozone Mapping Spectrometer (TOMS), was similar to those of earlier deep ozone hole years, 1987, 1989, and 1990. The minimum total ozone value was recorded on October 5, 1991 at 108 Dobson units near the South Pole. This was 8 DU lower than in any of the earlier years. Four of the last five years have exhibited an extensive, deep ozone hole. The area of the hole was about the same as in 1987, 1989, and 1990. The recovery of the low total ozone values occurred in mid-November as the polar vortex broke up.</t>
  </si>
  <si>
    <t>KRUEGER, A (corresponding author), NASA,GODDARD SPACE FLIGHT CTR,CODE 916,GREENBELT,MD 20771, USA.</t>
  </si>
  <si>
    <t>Stolarski, Richard S/B-8499-2013; Newman, Paul A./D-6208-2012</t>
  </si>
  <si>
    <t>10.1029/92GL01113</t>
  </si>
  <si>
    <t>WOS:A1992JA74400010</t>
  </si>
  <si>
    <t>HEIDEJORGENSEN, MP; HARKONEN, T; DIETZ, R; THOMPSON, PM</t>
  </si>
  <si>
    <t>RETROSPECTIVE OF THE 1988 EUROPEAN SEAL EPIZOOTIC</t>
  </si>
  <si>
    <t>DISEASES OF AQUATIC ORGANISMS</t>
  </si>
  <si>
    <t>PHOCINE DISTEMPER VIRUS; ARCTIC RINGED SEALS; HARBOR SEALS; CANINE-DISTEMPER; POLYCHLORINATED-BIPHENYLS; COMMON SEALS; WADDEN SEA; ORGANOCHLORINE COMPOUNDS; HALICHOERUS-GRYPUS; MASS MORTALITY</t>
  </si>
  <si>
    <t>The disease that killed more than 18 000 harbour seals Phoca vitulina and a small number of grey seals Halichoerus grypus in the North Sea, the Kattegat-Skagerrak and the southern Baltic in 1988 has now been well described for all afflicted areas, and the pathological and virological findings are in good concordance from all seal groups studied. The descriptions vary in detail but render little doubt that the disease had identical characteristics, and that a newly recognised virus, phocine distemper virus (PDV), of the genus Morbillivirus, was the primary cause of the disease. A number of viral and bacterial agents as well as parasites were identified in the dead seals, but none of them seem to be of primary importance for the development of the disease syndrome. The high mortality can probably be explained by the f act that a highly pathogenic virus was introduced into a naive population with no specific immunity to the infectious agent. It is also possible that factors such as organochlorine pollution or crowding of seals at haul-out sites may have exacerbated the impact of the disease in some areas. However, there are currently insufficient data to determine the potential role of these other factors in the severity of the outbreak. Antibodies to infections by canine distemper virus (CDV)-like viruses are present in both North Atlantic and Antarctic pinnipeds, but the immunological response is usually distinct from that to PDV. The pathogenicity of these infections is unknown, but likely less than for the virus that infected North Sea harbour seals in 1988. However, harp seals Phoca groenlandica are frequently infected by PDV and they have recently invaded the North Sea where they have been observed in the vicinity of harbour seal haul-out sites. Hence, migrating harp seals are a plausible vector of the virus. PDV has been transmitted to terrestrial carnivores causing distemper outbreaks in Danish farmed mink Mustela vison in 1989, and an epizootiological link cannot be excluded. There are no epizootiological links between the seal epizootic in North Western Europe in 1988-89 and the disease outbreaks in Baikal seals Phoca sibirica and high Arctic sled dogs in 1987-88.</t>
  </si>
  <si>
    <t>TJARNO MARINE BIOL LAB, S-45200 STROMSTAD, SWEDEN; GREENLAND ENVIRONM RES INST, DK-2200 COPENHAGEN N, DENMARK; UNIV ABERDEEN, DEPT ZOOL, LIGHTHOUSE FIELD STN, CROMARTY IV11 8YJ, SCOTLAND</t>
  </si>
  <si>
    <t>University of Aberdeen</t>
  </si>
  <si>
    <t>GREENLAND FISHERIES RES INST, MARINE MAMMAL SECT, TAGENSVEJ 135, DK-2200 COPENHAGEN N, DENMARK.</t>
  </si>
  <si>
    <t>Dietz, Rune/F-9154-2015; Thompson, Paul/C-4194-2018; Dietz, Rune/L-4640-2013; Heide-Jørgensen, Mads Peter/F-6464-2011; Thompson, Paul Michael/AGR-6267-2022</t>
  </si>
  <si>
    <t>Dietz, Rune/0000-0001-9652-317X; Thompson, Paul/0000-0002-4720-8867; Thompson, Paul Michael/0000-0001-6195-3284</t>
  </si>
  <si>
    <t>0177-5103</t>
  </si>
  <si>
    <t>1616-1580</t>
  </si>
  <si>
    <t>DIS AQUAT ORGAN</t>
  </si>
  <si>
    <t>Dis. Aquat. Org.</t>
  </si>
  <si>
    <t>JUN 18</t>
  </si>
  <si>
    <t>10.3354/dao013037</t>
  </si>
  <si>
    <t>Fisheries; Veterinary Sciences</t>
  </si>
  <si>
    <t>JA855</t>
  </si>
  <si>
    <t>WOS:A1992JA85500004</t>
  </si>
  <si>
    <t>PETERSON, KA; WERNER, HJ</t>
  </si>
  <si>
    <t>MULTIREFERENCE CONFIGURATION-INTERACTION CALCULATIONS OF THE LOW-LYING ELECTRONIC STATES OF CLO2</t>
  </si>
  <si>
    <t>JOURNAL OF CHEMICAL PHYSICS</t>
  </si>
  <si>
    <t>CHLORINE DIOXIDE; MICROWAVE-SPECTRUM; ANTARCTIC OZONE; SPECTROSCOPY; CIO2; OCIO; PHOTOISOMERIZATION; DESTRUCTION; MECHANISM; CONSTANTS</t>
  </si>
  <si>
    <t>Using extensive internally contracted multireference configuration interaction wave functions and large basis sets, near-equilibrium potential energy functions for the first four doublet electronic states (X 2B1, 2B2, 2A1, and A 2A2) of OClO and the X2A electronic state of ClOO have been calculated. Electric dipole moment functions have also been computed for the ground states of both isomers. Spectroscopic constants derived for the X and A states of OClO, as well as for the X state of ClOO, are compared to the available experimental data, and predictions for the other states are made. In agreement with previous assumptions about the photodissociation of OClO, strong interactions between the first three excited electronic states in the Franck-Condon region of the A&lt;--X transition are indicated from cuts of the potential energy surfaces. In particular, the experimentally observed predissociation of the A 2A2 state is proposed from this work to proceed initially by an interaction with the close-lying 2A1 state. Additionally, the calculated asymmetric stretch potential for the A 2A2 state of OClO does not show evidence of a double minimum as has been previously proposed.</t>
  </si>
  <si>
    <t>UNIV BIELEFELD,FAK CHEM,W-4800 BIELEFELD,GERMANY</t>
  </si>
  <si>
    <t>University of Bielefeld</t>
  </si>
  <si>
    <t>Peterson, Kirk A/HCH-8734-2022; Werner, Hans-Joachim/G-9509-2011</t>
  </si>
  <si>
    <t>Peterson, Kirk A/0000-0003-4901-3235; Werner, Hans-Joachim/0000-0002-0435-539X</t>
  </si>
  <si>
    <t>AMER INST PHYSICS</t>
  </si>
  <si>
    <t>WOODBURY</t>
  </si>
  <si>
    <t>CIRCULATION FULFILLMENT DIV, 500 SUNNYSIDE BLVD, WOODBURY, NY 11797-2999</t>
  </si>
  <si>
    <t>0021-9606</t>
  </si>
  <si>
    <t>J CHEM PHYS</t>
  </si>
  <si>
    <t>J. Chem. Phys.</t>
  </si>
  <si>
    <t>JUN 15</t>
  </si>
  <si>
    <t>10.1063/1.462253</t>
  </si>
  <si>
    <t>Chemistry, Physical; Physics, Atomic, Molecular &amp; Chemical</t>
  </si>
  <si>
    <t>Chemistry; Physics</t>
  </si>
  <si>
    <t>HZ098</t>
  </si>
  <si>
    <t>WOS:A1992HZ09800032</t>
  </si>
  <si>
    <t>HARVEY, LDD</t>
  </si>
  <si>
    <t>A 2-DIMENSIONAL OCEAN MODEL FOR LONG-TERM CLIMATIC SIMULATIONS - STABILITY AND COUPLING TO ATMOSPHERIC AND SEA ICE MODELS</t>
  </si>
  <si>
    <t>CIRCULATION; TEMPERATURE; FLUX</t>
  </si>
  <si>
    <t>A two-dimensional (latitude-depth) deep ocean model is presented which is coupled to a sea ice model and an Energy Balance Climate Model (EBCM), the latter having land-sea and surface-air resolution. The processes which occur in the ocean model are thermohaline overturning driven by the horizontal density gradient, shallow wind-driven overturning cells, convective overturning, and vertical and horizontal diffusion of heat and salt. The density field is determined from the temperature and salinity fields using a nonlinear equation of state. Mixed layer salinity is affected by evaporation, precipitation, runoff from continents, and sea ice freezing and melting, as well as by advective, convective, and diffusive exchanges with the deep ocean. The ocean model is first tested in an uncoupled mode, in which hemispherically symmetric mixed layer temperature and salinity, or salinity flux, are specified as upper boundary conditions. An experiment performed with previous models is repeated in which a mixed layer salinity perturbation is introduced in the polar half of one hemisphere after switching from a fixed salinity to a fixed salinity flux boundary condition. For small values of the vertical diffusion coefficient K(V), the model undergoes self-sustained oscillations with a period of about 1500 years. With larger values of K(V), the model locks into either an asymmetric mode with a single overturning cell spanning both hemispheres, or a symmetric quiescent state with downwelling near the equator, upwelling at high latitudes, and a warm deep ocean (depending on the value of K(V)). When the ocean model is forced with observed mixed layer temperature and salinity, no oscillations occur. The model successfully simulates the very weak meridional overturning and strong Antarctic Circumpolar Current at the latitudes of the Drake Passage. The coupled EBCM-deep ocean model displays internal oscillations with a period of 3000 years if the ocean fraction is uniform with latitude and K(V) and the horizontal diffusion coefficient in the mixed layer are not too large. Globally averaged atmospheric temperature changes of 2 K are driven by oscillations in the heat flux into or out of the deep ocean, with the sudden onset of a heat flux out of the deep ocean associated with the rapid onset of thermohaline overturning after a quiescent period, and the sudden onset of a heat flux into the deep ocean associated with the collapse of thermohaline overturning. When the coupled model is run with prescribed parameters (such as land-sea fraction and precipitation) varying with latitude based on observations, the model does not oscillate and produces a reasonable deep ocean temperature field but a completely unrealistic salinity field. Resetting the mixed layer salinity to observations on each time step (equivalent to the flux correction method used in atmosphere-ocean general circulation models) is sufficient to give a realistic salinity field throughout the ocean depth, but dramatically alters the flow field and associated heat transport. Although the model is highly idealized, the finding that the maximum perturbation in globally averaged heat flux from the deep ocean to the surface over a 100-year period is 1. 4 W m-2 suggests that effect of continuing greenhouse gas increases, which could result in a heating perturbation of 10 W m-2 by the end of the next century, will swamp possible surface heating perturbations due to changes in oceanic circulation. On the other hand, the extreme sensitivity of the oceanic flow field to variations in precipitation and evaporation suggests that it will not be possible to produce accurate projections of regional climatic change in the near term, if at all.</t>
  </si>
  <si>
    <t>UNIV TORONTO, DEPT GEOG, 100 ST GEORGE ST, TORONTO M5S 1A1, ONTARIO, CANADA</t>
  </si>
  <si>
    <t>University of Toronto</t>
  </si>
  <si>
    <t>C6</t>
  </si>
  <si>
    <t>10.1029/92JC00718</t>
  </si>
  <si>
    <t>JA086</t>
  </si>
  <si>
    <t>WOS:A1992JA08600006</t>
  </si>
  <si>
    <t>BROCK, JC; MCCLAIN, CR; HAY, WW</t>
  </si>
  <si>
    <t>A SOUTHWEST MONSOON HYDROGRAPHIC CLIMATOLOGY FOR THE NORTHWESTERN ARABIAN SEA</t>
  </si>
  <si>
    <t>OCEANOGRAPHY</t>
  </si>
  <si>
    <t>This paper provides a detailed hydrographic climatology for the shallow northwestern Arabian Sea prior to and during the southwest monsoon, presented as multiple-year composite vertical hydrographic sections based on National Oceanographic Data Center historical ocean station data. Temperature and salinity measurements are used to infer the water masses present in the upper 500 m. The hydrographic evolution depicted on bimonthly sections is inferred to result from wind-driven physical processes. In the northwestern Arabian Sea the water mass in the upper 50 m is the Arabian Sea Surface Water. Waters from 50 to 500 m are formed by mixing of Arabian Sea Surface Water with Antarctic and Indonesian intermediate waters. The inflow of Persian Gulf Water does not significantly influence the hydrography of the northwestern Arabian Sea along the Omani coast. Nitrate has a high inverse correlation with temperature and oxygen in the premonsoon thermocline in the depth interval 50-150 m. During the southwest monsoon, coastal upwelling off Oman and adjacent offshore upward Ekman pumping alter the shallow hydrography.</t>
  </si>
  <si>
    <t>UNIV COLORADO, NOAA, COOPERAT INST RES ENVIRONM SCI, BOULDER, CO 80309 USA; NASA, GODDARD SPACE FLIGHT CTR, OCEANS &amp; ICE BRANCH, GREENBELT, MD 20771 USA</t>
  </si>
  <si>
    <t>National Oceanic Atmospheric Admin (NOAA) - USA; University of Colorado System; University of Colorado Boulder; National Aeronautics &amp; Space Administration (NASA); NASA Goddard Space Flight Center</t>
  </si>
  <si>
    <t>10.1029/92JC00813</t>
  </si>
  <si>
    <t>WOS:A1992JA08600007</t>
  </si>
  <si>
    <t>MAAMAATUAIAHUTAPU, K; GARCON, VC; PROVOST, C; BOULAHDID, M; OSIROFF, AP</t>
  </si>
  <si>
    <t>BRAZIL-MALVINAS CONFLUENCE - WATER MASS COMPOSITION</t>
  </si>
  <si>
    <t>SOUTH-ATLANTIC; GEOSTROPHIC CIRCULATION; SOUTHWESTERN ATLANTIC; DEEP-WATER; OCEAN</t>
  </si>
  <si>
    <t>A quantitative analysis of water masses in the Brazil-Malvinas Confluence zone is performed with a least squares multiple tracer analysis using data from the confluence winter 1989 cruise. The purpose is to find the mixture of source water types that best describes the composition of a given water sample. This method is valuable in regions involving strong mixing among various source water types, as is the Brazil-Malvinas Confluence zone. Seven main core layers are identified in this region, and all are retained for the analysis : the Thermocline Water (TW), the Subantarctic Surface Water (SASW), the Antarctic Intermediate Water (AAIW), the Upper Circumpolar Deep Water (UCDW), the North Atlantic Deep Water (NADW), the Lower Circumpolar Deep Water (LCDW), and the Weddell Sea Deep Water (WSDW). Tracers selected are temperature, salinity, dissolved nutrients, and oxygen. The results show the proportion of each source water type along four east-west sections (35.4-degrees-S, 36.5-degrees-S, 37.9-degrees-S, 39-degrees-S) .They are accurate to within 20% for all sources. The solution presents evidence of local recirculation of AAIW largely influenced by the two strong currents, Brazil and Malvinas. Southward TW and NADW separate from the coast, NADW turning eastward at a higher latitude than TW.</t>
  </si>
  <si>
    <t>GRP RECH GEODESIE SPATIALE, UNITE MIXTE RECH 39, 18 AVE EDOUARD BELIN, F-31055 TOULOUSE, FRANCE; DEPT OCEANOG, SERV HIDROG NAVAL, BUENOS AIRES, ARGENTINA; UNIV PARIS 06, OCEANOC DYNAM &amp; CLIMATOL LAB, F-75230 PARIS 05, FRANCE; INST SCI MER &amp; AMENAGEMENT LITTORAL, ALGIERS, ALGERIA</t>
  </si>
  <si>
    <t>Servicio de Hidrografia Naval; Sorbonne Universite; Ecole Nationale Superieure des Sciences de la Mer et Amenagement du Littoral (ENSSMAL)</t>
  </si>
  <si>
    <t>Provost, Christine/0000-0003-4693-3685; Maamaatuaiahutapu, Keitapu/0000-0003-4071-0472</t>
  </si>
  <si>
    <t>10.1029/92JC00484</t>
  </si>
  <si>
    <t>WOS:A1992JA08600010</t>
  </si>
  <si>
    <t>MORROW, R; CHURCH, J; COLEMAN, R; CHELTON, D; WHITE, N</t>
  </si>
  <si>
    <t>EDDY MOMENTUM FLUX AND ITS CONTRIBUTION TO THE SOUTHERN-OCEAN MOMENTUM BALANCE</t>
  </si>
  <si>
    <t>ANTARCTIC CIRCUMPOLAR CURRENT; SURFACE CIRCULATION; KUROSHIO EXTENSION; KINETIC-ENERGY; SATELLITE; ALTIMETRY; STRESS; FRONT; CYCLE</t>
  </si>
  <si>
    <t>A LARGE amount of momentum is transferred to the Southern Ocean by strong westerly winds. Analytical and numerical models have suggested that transient eddies may be important in transporting this momentum away from the region of wind forcing, either horizontally 1 or vertically downwards where it is balanced by bottom topographic drag 2-5. There are, however, few long-term in situ observations of horizontal eddy momentum flux 6-8, and no large-scale measurements of vertical eddy fluxes, to test these models. As a result, the momentum balance of the Antarctic circumpolar current (ACC) remains uncertain, and the role of eddies controversial. Here we use Geosat satellite altimeter data to resolve directional eddy kinetic energy and horizontal eddy momentum flux in the ACC on fine spatial and temporal scales. The complex spatial distribution of surface eddy momentum flux is strongly influenced by bottom topography. The horizontal eddy momentum flux tends generally to concentrate the mean flow, although some regions of divergence are observed. Our results show that the zonally averaged horizontal eddy momentum flux from transient eddies is an order of magnitude too small, and in the wrong direction to directly balance the eastward momentum input from wind 1.</t>
  </si>
  <si>
    <t>CSIRO, MARINE LABS, DIV OCEANOG, HOBART, TAS 7001, AUSTRALIA; UNIV SYDNEY, SCH CIVIL &amp; MIN ENGN, SYDNEY, NSW 2006, AUSTRALIA; OREGON STATE UNIV, COLL OCEANOG, CORVALLIS, OR 97331 USA; UNIV TASMANIA, COOPERAT RES CTR ANTARCTIC &amp; SO OCEAN ENVIRONM, HOBART, TAS 7001, AUSTRALIA</t>
  </si>
  <si>
    <t>Commonwealth Scientific &amp; Industrial Research Organisation (CSIRO); University of Sydney; Oregon State University; University of Tasmania</t>
  </si>
  <si>
    <t>UNIV SYDNEY, CTR MARINE STUDIES, SYDNEY, NSW 2006, AUSTRALIA.</t>
  </si>
  <si>
    <t>Church, John A/A-1541-2012; White, Neil/B-2077-2013; Coleman, Richard/H-4425-2012</t>
  </si>
  <si>
    <t>Church, John A/0000-0002-7037-8194; Coleman, Richard/0000-0002-9731-7498</t>
  </si>
  <si>
    <t>JUN 11</t>
  </si>
  <si>
    <t>10.1038/357482a0</t>
  </si>
  <si>
    <t>HY052</t>
  </si>
  <si>
    <t>WOS:A1992HY05200057</t>
  </si>
  <si>
    <t>LEUENBERGER, M; SIEGENTHALER, U; LANGWAY, CC</t>
  </si>
  <si>
    <t>CARBON ISOTOPE COMPOSITION OF ATMOSPHERIC CO2 DURING THE LAST ICE-AGE FROM AN ANTARCTIC ICE CORE</t>
  </si>
  <si>
    <t>LATE QUATERNARY; RECORD; DIOXIDE; RATIO</t>
  </si>
  <si>
    <t>BUBBLES of ancient air in polar ice cores have revealed that the atmospheric concentration of CO2 during the Last Glacial Maximum was 180-200 p.p.m.v., substantially lower than the pre-industrial value of about 280 p.p.m.v. (refs 1, 2). It is generally thought that this reduction in atmospheric CO2 during glacial time was driven by oceanic processes. The most likely explanations invoke either a decrease in dissolved CO2 in surface waters because of a more efficient 'biological pump' transporting carbon to deep waters, or a higher alkalinity in the glacial ocean as a consequence of changes in carbonate dissolution or sedimentation 3. Because isotope fractionation during photosynthesis depletes C-13 in the organic matter produced, changes in the biological pump would alter the carbon isotope composition of atmospheric CO2, whereas changes in alkalinity would in themselves have no such effect. Here we report measurements of the carbon isotope content of CO2 in ice cores from Byrd Station, Antarctica, in an attempt to distinguish between these mechanisms. We find that during the ice age the reduced isotope ratio delta-C-13 was more negative than pre-industrial values by 0.3+/-0.2 parts per thousand. Although this result does not allow us to discriminate definitely between the two possible causes of lower glacial atmospheric CO2, it does indicate that changes in the strength of the biological pump cannot alone have been responsible.</t>
  </si>
  <si>
    <t>SUNY BUFFALO, DEPT GEOL, AMHERST, NY 14226 USA</t>
  </si>
  <si>
    <t>State University of New York (SUNY) System; State University of New York (SUNY) Buffalo</t>
  </si>
  <si>
    <t>LEUENBERGER, M (corresponding author), UNIV BERN, INST PHYS, SIDLERSTR 5, CH-3012 BERN, SWITZERLAND.</t>
  </si>
  <si>
    <t>Leuenberger, Markus C/K-9655-2016</t>
  </si>
  <si>
    <t>Leuenberger, Markus C/0000-0003-4299-6793</t>
  </si>
  <si>
    <t>10.1038/357488a0</t>
  </si>
  <si>
    <t>WOS:A1992HY05200059</t>
  </si>
  <si>
    <t>CRUTZEN, PJ; MULLER, R; BRUHL, C; PETER, T</t>
  </si>
  <si>
    <t>ON THE POTENTIAL IMPORTANCE OF THE GAS-PHASE REACTION CH3O2 + CLO -] CLOO + CH3O AND THE HETEROGENEOUS REACTION HOCL + HCL -] H2O + CL2 IN OZONE HOLE CHEMISTRY</t>
  </si>
  <si>
    <t>ANTARCTIC STRATOSPHERE; HYDROGEN-CHLORIDE; DEHYDRATION; RADIATION; NITRATE; WINTER; OZONE</t>
  </si>
  <si>
    <t>We call attention to the great importance of the gas phase reaction ClO + CH3O2 --&gt; ClOO + CH3O and the heterogeneous reaction HCl + HOCl --&gt; Cl2 + H2O on polar stratospheric cloud (PSC) particles. These reactions may accomplish the almost complete conversion of HCl into ClO(x) radicals, thus leading to rapid destruction of ozone.</t>
  </si>
  <si>
    <t>UNIV STOCKHOLM,INST METEOROL,S-10691 STOCKHOLM,SWEDEN</t>
  </si>
  <si>
    <t>Stockholm University</t>
  </si>
  <si>
    <t>CRUTZEN, PJ (corresponding author), MAX PLANCK INST CHEM,DIV ATMOSPHER CHEM,POB 3060,W-6500 MAINZ,GERMANY.</t>
  </si>
  <si>
    <t>Crutzen, Paul J/F-6044-2012; Müller, Rolf/ABA-8213-2021; Peter, Thomas/B-2529-2018</t>
  </si>
  <si>
    <t>Müller, Rolf/0000-0002-5024-9977; Peter, Thomas/0000-0002-7218-7156</t>
  </si>
  <si>
    <t>JUN 2</t>
  </si>
  <si>
    <t>10.1029/92GL01172</t>
  </si>
  <si>
    <t>HX652</t>
  </si>
  <si>
    <t>WOS:A1992HX65200012</t>
  </si>
  <si>
    <t>GAMBELL, R</t>
  </si>
  <si>
    <t>WHITHER WHALING</t>
  </si>
  <si>
    <t>GAMBELL, R (corresponding author), INT WHALING COMMISS,CAMBRIDGE,ENGLAND.</t>
  </si>
  <si>
    <t>JUN</t>
  </si>
  <si>
    <t>10.1017/S0954102092000208</t>
  </si>
  <si>
    <t>HX086</t>
  </si>
  <si>
    <t>WOS:A1992HX08600001</t>
  </si>
  <si>
    <t>BARRERAORO, ER; CASAUX, RJ</t>
  </si>
  <si>
    <t>AGE ESTIMATION FOR JUVENILE NOTOTHENIA-ROSSII FROM POTTER COVE, SOUTH SHETLAND ISLANDS</t>
  </si>
  <si>
    <t>ANTARCTIC FISH; NOTOTHENIOIDEI; AGE DETERMINATION</t>
  </si>
  <si>
    <t>Scales and whole otoliths were used for age estimation of juvenile Notothenia rossii specimens collected at Potter Cove, King George Island, South Shetland Islands, between 1983 and 1988. Results from the analysis of both types of material showed 96.7% agreement. Likewise, the examination of otolith cross sections of chosen specimens confirmed in all the cases the age readings obtained from the second whole sagittal otolith. Although the commonly accepted 1 July was used as the birth date of the fish for age calculations, data indicate that 1 October is closer to the biological birth date, since this species hatches in Spring. The length-age range of the fish was 18-44 cm and 3-7 years respectively, which fits well with the known length-age distribution of juvenile specimens of the species in the fjord. A comparison between observed and back-calculated mean length of age group 3 (24.6 and 25 cm respectively) indicated that not only the larger fish but the full size range of this age group was represented in our samples. Mean length data at age presented here are similar to the ones reported for fish from Admiralty Bay, King George Island, but differ from those of fish caught off Elephant Island. The use of whole otoliths for age estimation of juvenile N. rossii proved to be a reliable method with a precision of one year but, this might not be an appropriate technique for adult specimens.</t>
  </si>
  <si>
    <t>BARRERAORO, ER (corresponding author), INST ANTARTICO ARGENTINO,DIV BIOL,CERRITO 1248,RA-1010 BUENOS AIRES,ARGENTINA.</t>
  </si>
  <si>
    <t>10.1017/S095410209200021X</t>
  </si>
  <si>
    <t>WOS:A1992HX08600002</t>
  </si>
  <si>
    <t>BARTHEL, D; GUTT, J</t>
  </si>
  <si>
    <t>SPONGE ASSOCIATIONS IN THE EASTERN WEDDELL SEA</t>
  </si>
  <si>
    <t>ANTARCTICA; DEMOSPONGES; HEXACTINELLIDS; SPONGE ASSOCIATION; UNDERWATER PHOTOGRAPHY</t>
  </si>
  <si>
    <t>About 1500 photographs from three different areas along the eastern Weddell Sea shelf and slope were analysed with respect to their sponge fauna. On the basis of material collected in concurrent bottom trawls, 34 sponge taxa were identified. Cluster and multidimensional scaling analysis showed the sponges to belong to different associations. Spatial extension of the associations is judged to be between several hundred metres and about 2 km. A deeper association (390-1125 m) on predominantly muddy substrates along a transect at Halley Bay is characterized by four opportunistic demosponge species; a second association on harder substrate in shallower depths (99-225 m) off Kapp Norvegia is more diverse, with hexactinellids as one dominant component. A third cluster, comprising both Halley Bay and Kapp Norvegia stations (458-626 m), is dominated by four species which constitute a subcluster within the Kapp Norvegia sponge association. Densities vary strongly within clusters and in between geographically close stations. The species associations are related to different substrates, not to depth. Within single stations most species are patchily distributed. Both association structure and species distribution within single stations can be explained on the basis of the biology of the single sponge species.</t>
  </si>
  <si>
    <t>10.1017/S0954102092000221</t>
  </si>
  <si>
    <t>WOS:A1992HX08600003</t>
  </si>
  <si>
    <t>FOCARDI, S; LARI, L; MARSILI, L</t>
  </si>
  <si>
    <t>PCB-CONGENERS, DDTS AND HEXACHLOROBENZENE IN ANTARCTIC FISH FROM TERRA-NOVA BAY (ROSS SEA)</t>
  </si>
  <si>
    <t>ANTARCTIC FISH; ORGANOCHLORINES; PCB-CONGENERS; ROSS SEA</t>
  </si>
  <si>
    <t>Chlorinated hydrocarbons were measured in seven species of Antarctic fish (Pagothenia bernacchii, P. hansoni, Trematomus centronotus, T. newnesi, Chionodraco hamatus, Cygnodraco mawsoni, and Gymnodraco acuticeps) from in the Ross Sea near Terra Nova Bay (74-degrees-40'S 164-degrees-10'E). Hexachlorobenzene (HCB), pp' DDT and its derivatives DDE and DDD, and about 20 congeners of polychlorinated biphenyls (PCBs) were found in muscle and liver. Levels of pp DDE were positively correlated with body length in P. bernacchii and the plot of concentrations showed higher values in males than females of the same body weight class. The results confirm the presence of these chlorinated hydrocarbons in the Antarctic marine food chain and an increase of PCBs with respect to DDTs. The fingerprint of C. hamatus is different from that of other Antarctic organisms and of fish from other parts of the world, suggesting possible metabolic differences.</t>
  </si>
  <si>
    <t>FOCARDI, S (corresponding author), UNIV SIENA,DIPARTIMENTO BIOL AMBIENTALE,VIA DELLE CERCHIA 3,I-53100 SIENNA,ITALY.</t>
  </si>
  <si>
    <t>Marsili, Letizia/AAB-7138-2019</t>
  </si>
  <si>
    <t>Marsili, Letizia/0000-0002-2474-4587</t>
  </si>
  <si>
    <t>10.1017/S0954102092000233</t>
  </si>
  <si>
    <t>WOS:A1992HX08600004</t>
  </si>
  <si>
    <t>FRANZMANN, PD; ROHDE, M</t>
  </si>
  <si>
    <t>CHARACTERISTICS OF A NOVEL, ANAEROBIC, MYCOPLASMA-LIKE BACTERIUM FROM ACE LAKE, ANTARCTICA</t>
  </si>
  <si>
    <t>ANAEROBIC BACTERIUM; PSYCHROPHILE; MOLLICUTES; ANAEROPLASMA; METHANOGENIC ENVIRONMENT</t>
  </si>
  <si>
    <t>An obligately anaerobic bacterium that lacked a cell wall was isolated from the hypolimnion of Ace Lake, Antarctica. Cells were very pleomorphic, forming cocci, filaments up to 25-mu-m in length, and annular shapes. The organism was morphologically very similar to some members of the class Mollicutes which contains two genera of obligately anaerobic bacteria, Anaeroplasma and Asteroleplasma. Like members of the class, the isolate was resistant to high concentrations of penicillin (1000 Units ml-1). Similar to Anaeroplasma, the organism had a low DNAG + C content (29.3 +/- 0.4) and produced hydrogen, carbon dioxide, acetic acid, lactic acid and succinic acid from the fermentation of glucose. However, the taxonomic status of the strain remained unclear as, unlike members of the class Mollicutes, the isolate had a relatively large genome size (2.26 +/- 0.11 x 10(9) daltons), did not pass through 0.45-mu-m pore size filters, and did not form typical mycoplasma-like colonies. The organism was psychrophilic with an optimum temperature for growth between 12-degrees-C and 13-degrees-C. A phenotypic description of the organism is given and the ecological role of the organism is inferred from its phenotype and the characteristics of its Antarctic habitat.</t>
  </si>
  <si>
    <t>FRANZMANN, PD (corresponding author), DEUTSCH SAMMLUNG VON MIKROORGANISMEN &amp; ZELLKULTUREN GMBH,MASCHERODERWEG 1,W-3300 BRAUNSCHWEIG,GERMANY.</t>
  </si>
  <si>
    <t>10.1017/S0954102092000245</t>
  </si>
  <si>
    <t>WOS:A1992HX08600005</t>
  </si>
  <si>
    <t>GUDMUNDSSON, GA; ALERSTAM, T; LARSSON, B</t>
  </si>
  <si>
    <t>RADAR OBSERVATIONS OF NORTHBOUND MIGRATION OF THE ARCTIC TERN, STERNA-PARADISAEA, AT THE ANTARCTIC PENINSULA</t>
  </si>
  <si>
    <t>ARCTIC TERN; MIGRATION; FLIGHT SPEED; RADAR; ANTARCTICA</t>
  </si>
  <si>
    <t>An intensive migration of Arctic terns was observed from 7-9 March 1989 in Marguerite Bay (67-degrees-50'S 67-degrees-30'W). The movement pattern and speed of tern flocks were analysed from time-lapse films of a marine navigation radar. The terns migrated north at altitudes 30-60 m asl along the inner coast of Marguerite Bay. When approaching Pourquois Pas Island, the majority veered to the NNE flying into Bourgeois Fjord. Mean flock size was 11.6 (s.e. = 1.9). The estimated total during the three observation days was about 7600 migrating terns. Analysing flight speed in relation to wind showed that the terns increased their airspeed when flying into headwinds and decreased it with following winds. The terns' airspeeds, with an estimated mean of 11.3 ms-1 (s.e. = 1.3) with no wind effect, were significantly faster than the predicted maximum range speed. It is suggested that the terns were migrating- on a connecting route between the pack ice of the Bellingshausen and Weddell Seas, involving a flight across the Antarctic Peninsula. Topographical conditions are favourable for such a passage close to the observation site in Marguerite Bay, where the distance across the 1500 m high ice cap of the Antarctic Peninsula is only 37 km. It remains to be clarified if the suggested migration route is of importance for regional tern populations only, or if it is part of a circumpolar Antarctic migration pattern.</t>
  </si>
  <si>
    <t>GUDMUNDSSON, GA (corresponding author), UNIV LUND,DEPT ECOL,ECOL BLDG,S-22362 LUND,SWEDEN.</t>
  </si>
  <si>
    <t>10.1017/S0954102092000257</t>
  </si>
  <si>
    <t>WOS:A1992HX08600006</t>
  </si>
  <si>
    <t>KLOSER, H; PLOTZ, J; PALM, H; BARTSCH, A; HUBOLD, G</t>
  </si>
  <si>
    <t>ADJUSTMENT OF ANISAKID NEMATODE LIFE-CYCLES TO THE HIGH ANTARCTIC FOOD WEB AS SHOWN BY CONTRACAECUM-RADIATUM AND C-OSCULATUM IN THE WEDDELL SEA</t>
  </si>
  <si>
    <t>ANTARCTIC; CONTRACAECUM; LIFE CYCLES; FOOD WEB; LEPTONYCHOTES-WEDDELLI</t>
  </si>
  <si>
    <t>The infestation of Weddell seals and several fish species by the anisakid nematodes Contracaecum osculatum and C. radiatum was compared. Nematode numbers in Weddell seal stomachs ranged from 30 560 to 122 640. Third stage larvae from seals and fish were separated into a short and a long type. The short type was related to C. radiatum and the long type to C. osculatum. The short type was more abundant in pelagic fish species, whereas the long type prevailed in benthic fish species. Fish-feeding channichthyids Cryodraco antarcticus and Chionodraco myersi seemed to play an important role as paratenic hosts for the third stage larvae of both Contracaecum species. Different advantageous and detrimental features of a benthic versus a pelagic life cycle under high Antarctic ecological conditions are discussed. Varying abundance of the two nematode species in hosts may be controlled by differences in their life cycles, which follow either a pelagic or a benthic food web. Crucial importance is thus given to the local availability of pelagic versus benthic food resources for Weddell seals.</t>
  </si>
  <si>
    <t>KLOSER, H (corresponding author), ALFRED WEGENER INST POLAR &amp; MARINE RES,COLUMBUSSTR,W-2850 BREMERHAVEN,GERMANY.</t>
  </si>
  <si>
    <t>10.1017/S0954102092000269</t>
  </si>
  <si>
    <t>WOS:A1992HX08600007</t>
  </si>
  <si>
    <t>MCCLINTOCK, JB; GAUTHIER, JJ</t>
  </si>
  <si>
    <t>ANTIMICROBIAL ACTIVITIES OF ANTARCTIC SPONGES</t>
  </si>
  <si>
    <t>PORIFERA; CHEMICAL ACTIVITY; BACTERIA; MICROBIAL ECOLOGY</t>
  </si>
  <si>
    <t>Methanol-toluene extracts of 17 common Antarctic marine sponges collected from shallow waters in McMurdo Sound in October-December 1989 were tested for suppression of growth of bacteria (gram-positive and negative), yeasts and fungi. Weak to moderate levels of antimicrobial activity occurred in all sponges. Antimicrobial activity was more common when gram-negative bacteria were exposed to sponge extracts; 47% of the sponge extracts caused growth inhibition in one or more gram-positive bacteria, while 100% of the extracts caused growth inhibition in gram-negative bacteria. Particularly strong activity was observed against two species of gram-positive bacteria exposed to extracts of the sponge Latrunculia apicalis and against one strain of gram-negative bacterium exposed to extracts of the sponge Haliclona sp. Antimicrobial responses against yeasts and fungi were generally non-existent or weak, with the exception of the yeast Candida tropicalis, which was strongly inhibited by extracts of the sponges Homaxonella balfourensis, Dendrilla membranosa, Kirkpatrickia variolosa, Gellius benedeni, Cinachyra antarctica and Scolymastia joubinia. Antimicrobial activity in these polar sponges is widespread but generally weaker than that found in temperate and tropical sponges.</t>
  </si>
  <si>
    <t>MCCLINTOCK, JB (corresponding author), UNIV ALABAMA,DEPT BIOL,BIRMINGHAM,AL 35294, USA.</t>
  </si>
  <si>
    <t>10.1017/S0954102092000270</t>
  </si>
  <si>
    <t>WOS:A1992HX08600008</t>
  </si>
  <si>
    <t>ROSER, DJ; MELICK, DR; SEPPELT, RD</t>
  </si>
  <si>
    <t>REDUCTIONS IN THE POLYHYDRIC ALCOHOL CONTENT OF LICHENS AS AN INDICATOR OF ENVIRONMENTAL-POLLUTION</t>
  </si>
  <si>
    <t>LICHEN; POLYOLS; SUGARS; ENVIRONMENTAL POLLUTION; ANTARCTICA</t>
  </si>
  <si>
    <t>Levels of polyhydric alcohols and oligosaccharides in the lichens Umbilicaria decussata and Usnea sphacelata were measured in samples obtained from unpolluted and polluted sites on Bailey Peninsula, Windmill Islands, Budd Coast. Undisturbed lichen possessed levels of these compounds (33 and 20 mg g-1 dry weight respectively) typical of those found in lichens from temperate climates. Plants from sites severely polluted by alkaline cement dust, derived from concrete mixing activities, possessed significantly lower levels (P &lt; 0.01) of these intracellular constituents. Levels of chlorophyll a in Umbilicaria decussata were significantly correlated with total polyols + sugars (r2 = 0.88). We suggest that environmental impacts on Antarctic vegetation may be measured by parallel determinations of these two parameters on sensitive lichen species such as Umbilicaria decussata.</t>
  </si>
  <si>
    <t>ROSER, DJ (corresponding author), AUSTRALIAN ANTARCTIC DIV,CHANNEL HIGHWAY,KINGSTON,TAS 7050,AUSTRALIA.</t>
  </si>
  <si>
    <t>Roser, David/0000-0001-5519-1690</t>
  </si>
  <si>
    <t>10.1017/S0954102092000282</t>
  </si>
  <si>
    <t>WOS:A1992HX08600009</t>
  </si>
  <si>
    <t>SANCHO, LG; KAPPEN, L; SCHROETER, B</t>
  </si>
  <si>
    <t>THE LICHEN GENUS UMBILICARIA ON LIVINGSTON ISLAND, SOUTH SHETLAND ISLANDS, ANTARCTICA</t>
  </si>
  <si>
    <t>LICHENS; UMBILICARIA; MARITIME ANTARCTIC; BIOGEOGRAPHY; THALLOCONIDIA</t>
  </si>
  <si>
    <t>Five species of Umbilicaria are described, three of which, U. africana, U. krascheninnikovii and U. nylanderiana, have not been previously recorded from Antarctica, Distributional patterns and morphological characteristics of these species are discussed.</t>
  </si>
  <si>
    <t>SANCHO, LG (corresponding author), UNIV COMPLUTENSE MADRID,FAC FARM,DEPT BIOL VEGETAL 2,E-2840 MADRID,SPAIN.</t>
  </si>
  <si>
    <t>Sancho, leopoldo G./H-2974-2013; SANCHO, LEOPOLDO/G-9120-2015</t>
  </si>
  <si>
    <t>SANCHO, LEOPOLDO/0000-0002-4751-7475</t>
  </si>
  <si>
    <t>10.1017/S0954102092000294</t>
  </si>
  <si>
    <t>WOS:A1992HX08600010</t>
  </si>
  <si>
    <t>ZDZITOWIECKI, K; WHITE, MG</t>
  </si>
  <si>
    <t>ACANTHOCEPHALAN INFECTION OF INSHORE FISH IN 2 FJORDS AT SOUTH-GEORGIA</t>
  </si>
  <si>
    <t>ACANTHOCEPHALAN; ANTARCTIC; FISH; INFECTION; PARASITES; SOUTH-GEORGIA; SUB-ANTARCTIC</t>
  </si>
  <si>
    <t>An examination of 111 fish of eight species, including 92 immature Notothenia rossii Richardson revealed nine acanthocephalan species, including four Echinorhynchida occurring in the alimentary tract and five Polymorphida in the body cavity. Echinorhynchida were much more numerous (87% specimens of 4855 collected), especially Metacanthocephalus johnstoni Zdzitowiecki (the dominant species) and Aspersentis megarhynchus (Linstow). The Polymorphida parasites of seals (three species) were more abundant than species parasitic in birds (two species). Association of most of species, (except Corynosoma bullosum (Linstow) and Echinorhynchus spp.), with the inshore (fjord) environment was confirmed. The species diversity, prevalence and density of infection increased with the size of immature N. rossii. Differences in acanthocephalan occurrence and changes with time are related to differences in host distribution and abundance. For example, the occurrence of C. arctocephali in N. rossii at South Georgia is related to the increase of the fur seal population. A list of acanthocephalans in fish at South Georgia and the South Shetland Islands (14 species in total) is included.</t>
  </si>
  <si>
    <t>ZDZITOWIECKI, K (corresponding author), POLISH ACAD SCI,W STEFANSKI INST PARASITOL,UL PASTEURA 3,SP 153,PL-00973 WARSAW,POLAND.</t>
  </si>
  <si>
    <t>10.1017/S0954102092000300</t>
  </si>
  <si>
    <t>WOS:A1992HX08600011</t>
  </si>
  <si>
    <t>GREENFIELD, LG</t>
  </si>
  <si>
    <t>RETENTION OF PRECIPITATION NITROGEN BY ANTARCTIC MOSSES, LICHENS AND FELLFIELD SOILS</t>
  </si>
  <si>
    <t>GREENFIELD, LG (corresponding author), UNIV CANTERBURY,DEPT PLANT &amp; MICROBIAL SCI,CHRISTCHURCH 1,NEW ZEALAND.</t>
  </si>
  <si>
    <t>10.1017/S0954102092000312</t>
  </si>
  <si>
    <t>WOS:A1992HX08600012</t>
  </si>
  <si>
    <t>AGUIRREURRETA, MB; OLIVERO, EB</t>
  </si>
  <si>
    <t>A CRETACEOUS HERMIT-CRAB FROM ANTARCTICA - PREDATORY ACTIVITIES AND BRYOZOAN SYMBIOSIS</t>
  </si>
  <si>
    <t>ANTARCTICA; CRETACEOUS; DECAPODA; PAGURIDAE; HERMIT CRABS; PREDATION; SYMBIOSIS; PALEOENVIRONMENTS</t>
  </si>
  <si>
    <t>A hermit crab assigned to Paguristes sp. is described from James Ross Island, Antarctica. The fossil was obtained from the Gamma Member of the Santa Marta Formation of late Campanian age. The specimen is associated with an external mould of the gastropod Taioma, that was encrusted by a colony of ascophoran bryozoans. Another specimen of Taioma shows typical predatory marks in the outer lip that are attributed to the action of pagurids. It is concluded that the particular dwelling habits of the hermit crabs, their symbiosis with bryozoan, and their predatory activities were already established by the end of the Cretaceous.</t>
  </si>
  <si>
    <t>AGUIRREURRETA, MB (corresponding author), UNIV BUENOS AIRES,DEPT CIENCIAS GEOL,CIUDAD UNIV,RA-1428 BUENOS AIRES,ARGENTINA.</t>
  </si>
  <si>
    <t>10.1017/S0954102092000324</t>
  </si>
  <si>
    <t>WOS:A1992HX08600013</t>
  </si>
  <si>
    <t>GORDON, JE; TIMMIS, RJ</t>
  </si>
  <si>
    <t>GLACIER FLUCTUATIONS ON SOUTH-GEORGIA DURING THE 1970S AND EARLY 1980S</t>
  </si>
  <si>
    <t>SOUTH-GEORGIA; GLACIERS; SUB-ANTARCTIC; CLIMATIC CHANGE</t>
  </si>
  <si>
    <t>South Georgia is a highly glacierized island with a range of glacier types including corrie, valley and tidewater ice bodies. Glaciologically, it occupies a strategic location between South America and the Antarctic Peninsula and is potentially an important locality for establishing glacier-climate relationships in the region. Baseline surveys of ice front positions and ice surface profiles have been repeated to determine recent changes in several glacier types. Corrie and small, land-based valley glaciers have continued to thin and recede during the period of study, following an advance during the 1930s. Their behaviour primarily reflects the effects of seasonal temperature variations in controlling net balances, and particularly the climatic warming since 1950. The larger valley and tidewater glaciers display a lagged response and in the 1970s were at their most advanced positions since the Little Ice Age of the 17-19th centuries. However, in the last few years they too have commenced to thin and recede.</t>
  </si>
  <si>
    <t>GORDON, JE (corresponding author), SCOTTISH NAT HERITAGE,2-5 ANDERSON PL,EDINBURGH EH6 5NP,SCOTLAND.</t>
  </si>
  <si>
    <t>Gordon, John/AAI-5085-2020; Gordon, John E/ISA-2835-2023</t>
  </si>
  <si>
    <t>10.1017/S0954102092000336</t>
  </si>
  <si>
    <t>WOS:A1992HX08600014</t>
  </si>
  <si>
    <t>GORE, DB</t>
  </si>
  <si>
    <t>ICE-DAMMING AND FLUVIAL EROSION IN THE VESTFOLD HILLS, EAST-ANTARCTICA</t>
  </si>
  <si>
    <t>ANTARCTICA; FLUVIAL EROSION; HYDROLOGY; ICE DAM; VESTFOLD HILLS</t>
  </si>
  <si>
    <t>An ice dam with a former impoundment volume of 1.1 x 10(6) m3 is reported from the Vestfold Hills, East Antarctica. The ice of the dam was derived from wind-drifted snow subsequently changed into ice by normal summer melt and freeze processes. The reformation (after 1979 and 1987) and failure of this ice dam (during 1987 and 1990) indicates the potential for the release of geomorphologically significant flows in a polar climate. The origin of a nearby fluvially eroded channel is attributed to the release of an ice-dammed impoundment. The potential of such flows for reworking glacial debris may be important when considering the sedimentology of former proglacial areas.</t>
  </si>
  <si>
    <t>GORE, DB (corresponding author), UNIV NEWCASTLE, DEPT GEOG, NEWCASTLE, NSW 2308, AUSTRALIA.</t>
  </si>
  <si>
    <t>Gore, Damian/0000-0002-0377-8518</t>
  </si>
  <si>
    <t>10.1017/S0954102092000348</t>
  </si>
  <si>
    <t>WOS:A1992HX08600015</t>
  </si>
  <si>
    <t>LONG, DJ</t>
  </si>
  <si>
    <t>AN EOCENE WRASSE (PERCIFORMES, LABRIDAE) FROM SEYMOUR ISLAND</t>
  </si>
  <si>
    <t>WRASSE; LABRIDAE; EOCENE; SEYMOUR ISLAND; ANTARCTICA</t>
  </si>
  <si>
    <t>A nearly complete lower pharyngeal tooth-plate from a large (over 60 cm long) fossil wrasse (Perciformes: Labridae) was recently recovered from the middle to late Eocene La Meseta Formation on Seymour Island, Antarctic Peninsula. This find increases the number of teleosts from the Eocene of Antarctica to five taxa, and further illustrates the diversity of the ichthyofauna in the Eocene Weddellian Sea prior to wide-scale climatic change in the Southern Ocean. The fossil wrasse represents the first occurrence of this family in Antarctica, and is one of the oldest fossils of this family from the Southern Hemisphere. Wrasses are not found in Antarctic waters today, and probably became extinct during the Oligocene due to a combination of climatic change, loss of shallow-water habitat, and changes in the trophic structure of the Weddell Sea.</t>
  </si>
  <si>
    <t>LONG, DJ (corresponding author), UNIV CALIF BERKELEY,DEPT INTEGRAT BIOL,BERKELEY,CA 94720, USA.</t>
  </si>
  <si>
    <t>10.1017/S095410209200035X</t>
  </si>
  <si>
    <t>WOS:A1992HX08600016</t>
  </si>
  <si>
    <t>FELDMANN, RM</t>
  </si>
  <si>
    <t>ROSS,JAMES BASIN WORKSHOP</t>
  </si>
  <si>
    <t>FELDMANN, RM (corresponding author), KENT STATE UNIV,DEPT GEOL,KENT,OH 44242, USA.</t>
  </si>
  <si>
    <t>10.1017/S0954102092000361</t>
  </si>
  <si>
    <t>WOS:A1992HX08600017</t>
  </si>
  <si>
    <t>ANDERSON, PS; MOBBS, SD; KING, JC; MCCONNELL, I; REES, JM</t>
  </si>
  <si>
    <t>A MICROBAROGRAPH FOR INTERNAL GRAVITY-WAVE STUDIES IN ANTARCTICA</t>
  </si>
  <si>
    <t>MICROBAROGRAPH; GRAVITY WAVES; TURBULENCE; METEOROLOGY</t>
  </si>
  <si>
    <t>Measurement of pressure fluctuations provides the best means of detecting atmospheric internal gravity waves at the Earth's surface. We have developed an instrument which is sufficiently sensitive to detect the small pressure fluctuations associated with such waves yet robust enough for deployment in an Antarctic environment. The instrument incorporates several novel features, both in its design and in the method of deployment used. A prototype instrument has been successfully deployed at the British Antarctic Survey's Halley Station during 1989. The design of an experiment using an array of six improved instruments is briefly described.</t>
  </si>
  <si>
    <t>ANDERSON, PS (corresponding author), BRITISH ANTARCTIC SURVEY, NAT ENVIRONM RES COUNCIL, HIGH CROSS, MADINGLEY RD, CAMBRIDGE CB3 0ET, ENGLAND.</t>
  </si>
  <si>
    <t>Rees, Julia/0000-0002-6266-5708</t>
  </si>
  <si>
    <t>10.1017/S0954102092000373</t>
  </si>
  <si>
    <t>WOS:A1992HX08600018</t>
  </si>
  <si>
    <t>RAY, MK; DEVI, KU; KUMAR, GS; SHIVAJI, S</t>
  </si>
  <si>
    <t>EXTRACELLULAR PROTEASE FROM THE ANTARCTIC YEAST CANDIDA-HUMICOLA</t>
  </si>
  <si>
    <t>SCHIRMACHER OASIS; PROTEINASE; IDENTIFICATION; PSEUDOMONAS; LIPOLYTICA; BACTERIA; ACID</t>
  </si>
  <si>
    <t>The psychrotrophic, dimorphic yeast Candida humicola, isolated from Antarctic soil, secretes an acidic protease into the medium. The secretion of this protease by C. humicola was found to be dependent on the composition of the medium. In YPD or yeast nitrogen base medium containing either amino acids or ammonium sulfate as the nitrogen source, the activity of the protease in the medium was low (basal level). However, when yeast nitrogen base medium was depleted of amino acids or ammonium sulfate and supplemented with proteins, the activity of the enzyme increased. The secretion of the enzyme was greater during exponential growth at low temperatures than during growth at higher temperatures. The purified protease had a molecular mass of 36,000 Da and was inhibited by pepstatin, iodoacetamide, and sodium dodecyl sulfate. Despite the prevalent cold temperatures in Antarctica, this extracellular protease of the psychrotrophic yeast C. humicola was active at temperatures ranging from 0 to 45-degrees-C, with an optimum activity at 37-degrees-C.</t>
  </si>
  <si>
    <t>CTR CELLULAR &amp; MOLEC BIOL,UPPAL RD,HYDERABAD 500007,INDIA</t>
  </si>
  <si>
    <t>Council of Scientific &amp; Industrial Research (CSIR) - India; CSIR - Centre for Cellular &amp; Molecular Biology (CCMB)</t>
  </si>
  <si>
    <t>shivaji, sisinthy/0000-0003-0376-4658</t>
  </si>
  <si>
    <t>10.1128/AEM.58.6.1918-1923.1992</t>
  </si>
  <si>
    <t>HX945</t>
  </si>
  <si>
    <t>WOS:A1992HX94500019</t>
  </si>
  <si>
    <t>SIEGEL, V</t>
  </si>
  <si>
    <t>ASSESSMENT OF THE KRILL (EUPHAUSIA-SUPERBA) SPAWNING STOCK OFF THE ANTARCTIC PENINSULA</t>
  </si>
  <si>
    <t>ARCHIV FUR FISCHEREIWISSENSCHAFT</t>
  </si>
  <si>
    <t>MIDWATER TRAWL RMT; CIRCUMPOLAR CURRENT; AUSTRAL SUMMER; SOUTHERN-OCEAN; DRAKE PASSAGE; DANA; AGE; POPULATION; FECUNDITY; FREQUENCY</t>
  </si>
  <si>
    <t>A net sampling survey for krill was carried out by RV 'Meteor' along the Antarctic Peninsula from 26 December 1989 to 14 January 1990. Results were compared with data from a survey conducted by RV 'Polarstern' in 1987/88. Krill were distributed over 80% (89% in 1987/88) of the survey area. Main concentrations were observed near Elephant Island, King George Island, in the central Bransfield Strait and on the south-western shelf of the Peninsula. Four distinct site clusters of krill size classes and maturity stages were found, confirming the spatial succession of maturity stages from nearshore (7% juveniles, 84% early subadult stages) to oceanic waters (97%) gravid and spent stages). The spawning area can be characterized as a continuous belt with some local higher densities. Almost no gravid females occurred in Bransfield Strait waters. First occurrence of spent females indicated the onset of the breeding season in early january. juvenile krill of age group 1+ (year-class 1988/89) was almost missing in the stock. Total amount of krill was higher in 1987/88 than in 1989/90. Stratified mean biomass integrated over 200 m depth was 4.5 g/m2 and 6.13 g/m2 in 1987/88. Total instantaneous biomass was calculated as 1.16 - 10(6) tonnes (1989/90) and 1.65 . 10(6) tonnes (1987/88), respectively. More than 96% of the krill biomass occurred in the upper 0-60 m depth stratum. Seasonal variation between summer and winter abundance/biomass data exceeded a factor of 35 times, while interannual variability between available summer surveys reached only a factor of 1.6 times. Krill mortality was calculated by linearized catch curve analysis and resulted in a rate of Z=M=0.88 (1989/90) and 0.96 (1987/88). Production was estimated and resulted in a P/B ratio of 0.88 to 0.94 for different years. The exchange rate of water masses and krill biomass within one summer season was roughly estimated as 2 times from which follows a maximum total effective biomass (including production) of 4.3 and 5.0 . 10(6) tonnes passing through the survey area during the respective summers.</t>
  </si>
  <si>
    <t>SIEGEL, V (corresponding author), BUNDESFORSCH ANSTALT FISCHEREI,INST SEEFISCHEREI,W-2000 HAMBURG 50,GERMANY.</t>
  </si>
  <si>
    <t>BUNDESFORSCHUNGSANSTALT FISCHEREI</t>
  </si>
  <si>
    <t>HAMBURG 50</t>
  </si>
  <si>
    <t>PALMAILLE 9, W-2000 HAMBURG 50, GERMANY</t>
  </si>
  <si>
    <t>0003-9063</t>
  </si>
  <si>
    <t>ARCH FISCHEREIWISS</t>
  </si>
  <si>
    <t>HX594</t>
  </si>
  <si>
    <t>WOS:A1992HX59400001</t>
  </si>
  <si>
    <t>STEIN, M</t>
  </si>
  <si>
    <t>VARIABILITY OF LOCAL UPWELLING OFF THE ANTARCTIC PENINSULA, 1986-1990</t>
  </si>
  <si>
    <t>DRAKE PASSAGE; CIRCUMPOLAR CURRENT; WATER MASSES; TRANSPORT</t>
  </si>
  <si>
    <t>Based on a data set of CTD-profiles obtained during three cruises to the area of the Antarctic Peninsula and the Bransfield Strait with its western and eastern approaches 1986, 1987, and 1989/90, the paper discusses upper ocean geostrophic shear patterns. The data suggest, throughout the years, the existence of cyclonic gyres which might indicate places of local upwelling west off the Antarctic Peninsula.</t>
  </si>
  <si>
    <t>STEIN, M (corresponding author), BUNDESFORSCH ANSTALT FISCHEREI,INST SEEFISCHEREI,W-2000 HAMBURG 50,GERMANY.</t>
  </si>
  <si>
    <t>WOS:A1992HX59400002</t>
  </si>
  <si>
    <t>MARQUARDT, FH; CARRENO, RR</t>
  </si>
  <si>
    <t>THE PRODUCTION OF COLORLESS CHITIN FROM ANTARCTIC KRILL (EUPHAUSIA-SUPERBA) SHELL WASTE</t>
  </si>
  <si>
    <t>Up to now, the pigments from the eyes of krill, caused an intense, in acetone non-extractable, pink coloration. In the course of a demineralisation (prior to a deproteinisation), the eyes lose their solid structure and change into a sticky mass, which retains their pigmentation. This mass attaches itself to the walls and baffles of the reactor, and in this way can be separated with ease from the suspension of solid shell residues. Treatment of these residues with acetone, followed by deproteinisation, yields colourless chitin. This technique for the removal of the pigmented eye-mass could be used to develop a process for the production of colourless chitin in industrial scales. The chitin-colouring eye pigments of krill were found to be of two types, which differ in their solubility in acetone. Aside from the well-known red acetone-soluble astaxanthines, a brown, acetone-insoluble pigmentation, was also observed, which was assumed to be the krill ommochrome and/or xanthomatin. If the chitin is coloured by a mixture of both types of pigments, the astaxanthines apparently lose their solubility in acetone.</t>
  </si>
  <si>
    <t>MARQUARDT, FH (corresponding author), UNIV SANTIAGO DE COMPOSTELA,DEPT INGN QUIM,CASILLA 10233,SANTIAGO,SPAIN.</t>
  </si>
  <si>
    <t>WOS:A1992HX59400003</t>
  </si>
  <si>
    <t>PEREIRA, EB; LOUREIRO, ALM; VASCONSELLOS, MBV</t>
  </si>
  <si>
    <t>RECONNAISSANCE OF ELEMENTAL COMPOSITION IN AEROSOLS OF THE ANTARCTIC PENINSULA</t>
  </si>
  <si>
    <t>ATMOSPHERIC ENVIRONMENT PART A-GENERAL TOPICS</t>
  </si>
  <si>
    <t>AEROSOLS; ANTARCTIC PENINSULA; NEUTRON ACTIVATION ANALYSIS; TRACE ELEMENTS</t>
  </si>
  <si>
    <t>The composition of sub-antarctic aerosols collected during 1986/1987 in the Brazilian coastal station Ferraz (62-degrees-S, 58-degrees-W), is presented in this paper. The soil dust components Al and Mn were about 30 times larger than at the South Pole. Yearly averages of Al, Mn, Na, Cl and trace gas radon presented higher values during 1986 when higher winds prevailed. The trace metals Zn and Sb exhibited a clear seasonal trend with a minimum during winter.</t>
  </si>
  <si>
    <t>UNIV SAO PAULO, IF, BR-01498 SAO PAULO, SP, BRAZIL; IPEN CNEN SP, SAO PAULO, BRAZIL</t>
  </si>
  <si>
    <t>Universidade de Sao Paulo; Comissao Nacional de Energia Nuclear (CNEN); Instituto de Pesquisas Energeticas e Nucleares (IPEN)</t>
  </si>
  <si>
    <t>INST NACL PESQUISAS ESPACIAS, POB 515, BR-12201 SAO JOSE CAMPOS, BRAZIL.</t>
  </si>
  <si>
    <t>Pereira, Enio/AAH-3308-2020</t>
  </si>
  <si>
    <t>Pereira, Enio/0000-0002-5095-0085</t>
  </si>
  <si>
    <t>0004-6981</t>
  </si>
  <si>
    <t>ATMOS ENVIRON A-GEN</t>
  </si>
  <si>
    <t>10.1016/0960-1686(92)90139-C</t>
  </si>
  <si>
    <t>HR206</t>
  </si>
  <si>
    <t>WOS:A1992HR20600018</t>
  </si>
  <si>
    <t>THOMSON, JW</t>
  </si>
  <si>
    <t>WHICH ATLAS - A GUIDE TO MAPS OF ANTARCTICA</t>
  </si>
  <si>
    <t>CARTOGRAPHIC JOURNAL</t>
  </si>
  <si>
    <t>The standard of Antarctic maps in many of the world atlases on sale in the UK is reviewed and the criteria by which they were assessed are discussed. A description of some of the recent changes to the coastline of this dynamic continent emphasises the need for thorough research before reproducing maps of Antarctica in such educational publications.</t>
  </si>
  <si>
    <t>THOMSON, JW (corresponding author), NATL ENVIRONM RES COUNCIL,BRITISH ANTARCTIC SURVEY,MADINGLEY RD,CAMBRIDGE CB3 0ET,ENGLAND.</t>
  </si>
  <si>
    <t>BRITISH CARTOGRAPHIC SOC</t>
  </si>
  <si>
    <t>ELPHINSTONE RD,</t>
  </si>
  <si>
    <t>C/O DAVID GREEN EDITOR, CENTER REMOTE SENSING MAPPING SCI, UNIV ABERDEEN, ELPHINSTONE RD,, SCOTLAND AB24 3UF</t>
  </si>
  <si>
    <t>0008-7041</t>
  </si>
  <si>
    <t>CARTOGR J</t>
  </si>
  <si>
    <t>Cartogr. J.</t>
  </si>
  <si>
    <t>JC858</t>
  </si>
  <si>
    <t>WOS:A1992JC85800009</t>
  </si>
  <si>
    <t>KOSTER, RD; JOUZEL, J; SUOZZO, RJ; RUSSELL, GL</t>
  </si>
  <si>
    <t>ORIGIN OF JULY ANTARCTIC PRECIPITATION AND ITS INFLUENCE ON DEUTERIUM CONTENT - A GCM ANALYSIS</t>
  </si>
  <si>
    <t>CLIMATE DYNAMICS</t>
  </si>
  <si>
    <t>GENERAL-CIRCULATION MODEL; ICE CORE; CLIMATE; CYCLE</t>
  </si>
  <si>
    <t>The NASA/GISS GCM is used to estimate the evaporative contributions of several oceanic regions (defined by temperature) to Antarctica's July precipitation. Tracer diagnostics in the GCM suggest that the weighted average evaporative source temperature for Antarctic precipitation as a whole is about 12-degrees-C. The average source temperature for local precipitation there varies from 9-degrees-C to 14-degrees-C. To examine the effect of evaporative source on water isotope concentration, the GCM also follows a global deuterium (HDO) tracer and deuterium tracers evaporating from each oceanic region. The results suggest that although evaporative source temperature does affect the concentrations of the individual HDO tracers, differences in evaporative source do not explain the scatter in the roughly linear relationship between condensation temperature and isotope concentration.</t>
  </si>
  <si>
    <t>CEA DSM DPHG,GEOCHIM ISOTOP LAB,F-91191 GIF SUR YVETTE,FRANCE; NASA,GODDARD SPACE FLIGHT CTR,INST SPACE STUDIES,NEW YORK,NY 10025</t>
  </si>
  <si>
    <t>CEA; Universite Paris Saclay; National Aeronautics &amp; Space Administration (NASA); NASA Goddard Space Flight Center</t>
  </si>
  <si>
    <t>KOSTER, RD (corresponding author), NASA,GODDARD SPACE FLIGHT CTR,HYDROL SCI BRANCH,CODE 974,GREENBELT,MD 20771, USA.</t>
  </si>
  <si>
    <t>Koster, Randal D/F-5881-2012</t>
  </si>
  <si>
    <t>Koster, Randal D/0000-0001-6418-6383; Russell, Gary/0000-0001-7174-5825</t>
  </si>
  <si>
    <t>0930-7575</t>
  </si>
  <si>
    <t>CLIM DYNAM</t>
  </si>
  <si>
    <t>Clim. Dyn.</t>
  </si>
  <si>
    <t>10.1007/BF00206861</t>
  </si>
  <si>
    <t>JC118</t>
  </si>
  <si>
    <t>WOS:A1992JC11800004</t>
  </si>
  <si>
    <t>HUANG, J; BOWMAN, KP</t>
  </si>
  <si>
    <t>THE SMALL ICE CAP INSTABILITY IN SEASONAL ENERGY-BALANCE MODELS</t>
  </si>
  <si>
    <t>ABRUPT CLIMATE CHANGE; EXTINCTION EVENTS; EARTH HISTORY; RECORD</t>
  </si>
  <si>
    <t>Results from a two-dimensional energy balance model with a realistic land-ocean distribution show that the small ice cap instability exists in the Southern Hemisphere, but not in the Northern Hemisphere. A series of experiments with a one-dimensional energy balance model with idealized geography are used to study the roles of the seasonal cycle and the land-ocean distribution. The results indicate that the seasonal cycle and land-ocean distribution can influence the strength of the albedo feedback, which is responsible for the small ice cap instability, through two factors: the temperature gradient and the amplitude of the seasonal cycle. The land-ocean distribution in the Southern Hemisphere favors the small ice cap instability, while the land-ocean distribution in the Northern Hemisphere does not. Because of the longitudinal variations of land-ocean distribution in the Northern Hemisphere, the behavior of ice lines in the Northern Hemisphere cannot be simulated and explained by the model with zonally symmetric land-ocean distribution. Model results suggest that the small ice cap instability may be a possible mechanism for the formation of the Antarctic icesheet. The model results cast doubt, however, on the role of the small ice cap instability in Northern Hemisphere glaciations.</t>
  </si>
  <si>
    <t>HUANG, J (corresponding author), UNIV ILLINOIS,DEPT ATMOSPHER SCI,105 S GREGORY AVE,URBANA,IL 61801, USA.</t>
  </si>
  <si>
    <t>Bowman, Kenneth P/A-1345-2012</t>
  </si>
  <si>
    <t>10.1007/BF00206862</t>
  </si>
  <si>
    <t>WOS:A1992JC11800005</t>
  </si>
  <si>
    <t>HUNTLEY, ME; ESCRITOR, F</t>
  </si>
  <si>
    <t>ECOLOGY OF METRIDIA-GERLACHEI GIESBRECHT IN THE WESTERN BRANSFIELD STRAIT, ANTARCTICA</t>
  </si>
  <si>
    <t>OCEANIC SUBARCTIC PACIFIC; MEASURING FEEDING RATES; GRAZING RATES; PHAEOCYSTIS-POUCHETII; EXPERIMENTAL-DESIGN; PELAGIC HERBIVORES; CALANUS-PROPINQUUS; TROPHIC FATE; GUT CONTENTS; BARENTS SEA</t>
  </si>
  <si>
    <t>The population dynamics, distribution, abundance and feeding behavior of Metridia gerlachei Giesbrecht were studied in the western Bransfield Strait in the period from mid-December 1986 through late March 1987. The greatest abundance of all copepodite stages was found in the Gerlache Strait and in the Bransfield Current, approaching an average abundance of 500 individuals (ind.) m-3 in the upper 200 m. However, much of the population occurred below 200 m, where it sometimes approached 1000 ind. m-3 at certain depths. Feeding rates on phytoplankton, determined from analysis of gut pigments and gut evacuation rate, suggest that daily rations may average between 25 and 50% body carbon day-1 throughout the spring and summer. A strong diel cycle was observed in grazing rate. Cluster analysis of cephalothorax length-frequency distributions, based on measurements of approximately 10,000 individual CIV and CV copepodids, shows that the largest individuals consistently occurred in phytoplankton-rich near-shore regions, whereas the smallest individuals occurred in phytoplankton-poor offshore areas. Shipboard experiments demonstrated that Metridia gerlachei CVI females feed on the eggs of another abundant Antarctic copepod, Calanoides acutus. Spawning appears to take place before December; as many as two or three generations may be produced during the summer before the last spawning period in January.</t>
  </si>
  <si>
    <t>HUNTLEY, ME (corresponding author), UNIV CALIF SAN DIEGO,SCRIPPS INST OCEANOG,DIV MARINE BIOL RES,LA JOLLA,CA 92093, USA.</t>
  </si>
  <si>
    <t>6A</t>
  </si>
  <si>
    <t>10.1016/0198-0149(92)90038-U</t>
  </si>
  <si>
    <t>JB853</t>
  </si>
  <si>
    <t>WOS:A1992JB85300007</t>
  </si>
  <si>
    <t>GROUSSET, FE; BISCAYE, PE; REVEL, M; PETIT, JR; PYE, K; JOUSSAUME, S; JOUZEL, J</t>
  </si>
  <si>
    <t>ANTARCTIC (DOME C) ICE-CORE DUST AT 18 KY BP - ISOTOPIC CONSTRAINTS ON ORIGINS</t>
  </si>
  <si>
    <t>GLACIAL MAXIMUM; SM-ND; PARTICLES; PLATEAU; TRACERS; SEA</t>
  </si>
  <si>
    <t>We have determined the source area from which dusts from the Last Glacial Maximum (LGM) section of the Dome C ice core were derived, by comparing their strontium and neodymium isotopic ratios with those of samples from potential source areas. The Sr-87/Sr-86 and Nd-143/Nd-144 isotope ratios of the dusts deposited almost-equal-to 18 k.y. B.P. at the East Antarctic Dome C site were compared with potential Antarctic, Australian, southern African and South American sources. The isotope ratios clearly define the Patagonian provenance of the dust, with the other potential source areas being, at most, minor contributors. Contributions by volcanic ash and tephra to the dust sample were also determined to be minimal, based on the patterns of rare earth elements. Knowing the source of the dusts places constraints on the aeolian trajectory by which it was transported to Antarctica, and this serves as a test of the simulation of southern hemispheric circulation by atmospheric global circulation models during the LGM.</t>
  </si>
  <si>
    <t>COLUMBIA UNIV,LAMONT DOHERTY GEOL OBSERV,PALISADES,NY 10964; LAB GLACIOL &amp; GEOPHYS ENVIRONNEMENT,F-38402 ST MARTIN DHERES,FRANCE; UNIV PARIS 06,OCEANOG DYNAM &amp; CLIMATOL LAB,F-75252 PARIS 05,FRANCE; UNIV BORDEAUX 1,DEPT GEOL &amp; OCEANOG,F-33405 TALENCE,FRANCE; UNIV READING,POSTGRAD RES INST SEDIMENTOL,READING RG6 2AB,BERKS,ENGLAND; CENS,CEA,DSM,MODELISAT CLIMAT &amp; ENVIRONM,F-91191 GIF SUR YVETTE,FRANCE</t>
  </si>
  <si>
    <t>Columbia University; Sorbonne Universite; Universite de Bordeaux; University of Reading; CEA; Universite Paris Saclay</t>
  </si>
  <si>
    <t>10.1016/0012-821X(92)90177-W</t>
  </si>
  <si>
    <t>JE267</t>
  </si>
  <si>
    <t>WOS:A1992JE26700014</t>
  </si>
  <si>
    <t>AXELSSON, M; DAVISON, W; FORSTER, ME; FARRELL, AP</t>
  </si>
  <si>
    <t>CARDIOVASCULAR-RESPONSES OF THE RED-BLOODED ANTARCTIC FISHES PAGOTHENIA-BERNACCHII AND P-BORCHGREVINKI</t>
  </si>
  <si>
    <t>CARDIAC OUTPUT; HEART RATE; BLOOD PRESSURE; HYPOXIA; SWIMMING; TEMPERATURE; ADRENALINE; CHOLINERGIC; PAGOTHENIA-BERNACCHII; PAGOTHENIA-BORCHGREVINK</t>
  </si>
  <si>
    <t>HEMOGLOBIN-FREE FISH; TROUT SALMO-GAIRDNERI; CHAENOCEPHALUS-ACERATUS; CARDIAC-PERFORMANCE; ATLANTIC COD; GADUS-MORHUA; RAINBOW-TROUT; OXYGEN-UPTAKE; EXERCISE; HYPOXIA</t>
  </si>
  <si>
    <t>The aim of this study was to investigate cardiac performance and cardiovascular control in two red-blooded nototheniid species of antarctic fishes, Pagothenia bernacchii (a benthic fish) and P. borchgrevinki (a cryopelagic fish), and to make comparisons with existing information on haemoglobin-free antarctic teleosts. In quiescent P. bernacchii at 0-degrees-C ventral aortic pressure (PVA) was 3.09 kPa and cardiac output (Q) was 17.6 ml min-1 kg-1, with a heart rate (fH) of 10.5 beats min-1 and stroke volume of 1.56 ml kg-1. Following atropine treatment, Q was maintained but heart rate increased and stroke volume decreased. Resting heart rate resulted from an inhibitory cholinergic tone of 80.4 % and an excitatory adrenergic tone of 27.5 %. The intrinsic heart rate was 21.7 beats min-1 at 0-degrees-C. In quiescent P. borchgrevinki at 0-degrees-C, PVA was 3.6 kPa, Q was 29.6 ml min-1 kg-1 and stroke volume was 2.16 ml kg-1. The resting heart rate in P. borchgrevinki of 11.3 beats min-1 resulted from an inhibitory cholinergic tone of 54.5 % and an excitatory adrenergic tone of 3.2 %. The intrinsic heart rate was 23.3 beats min-1. P. bernacchii maintained Q during a progressive decrease in water oxygen tension from 20 to 6.7 kPa, but fH was increased significantly. Thus, although there is cholinergic control of the heart, no hypoxic bradycardia was observed. Recovery from hypoxia was associated with increases in Q and fH; stroke volume returned to control values. PvA declined in recovery as total vascular resistance decreased. Hypoxic exposure following atropine treatment resulted in progressive increases in PVA, Q and stroke volume; fH decreased during the recovery period. Hypoxic exposure in P. borchgrevinki produced similar cardiovascular responses to those observed in P. bernacchii. During an acute increase in water temperature from 0 to 5-degrees-C, P. bernacchii regulated Q and total vascular resistance. Stroke volume decreased as fH increased. The intrinsic heart rate had a Q10 of 1.96 over this temperature range. P. bernacchii maintained chronotropic inhibition up to a temperature of 2.5-3.0-degrees-C. However, by 5-degrees-C this chronotropic inhibition of the heart rate was lost. Infusion of adrenaline into the ventral aorta of P. bernacchii resulted in significant increases in Q, fH, PVA and total vascular resistance. Infusion of adrenaline after atropine treatment caused similar cardiovascular changes without the change in fH. P. borchgrevinki could sustain swimming in a water tunnel at approximately 1 body length per second for 6-10 min. During the bout of swimming there was a doubling of ventilation frequency, a 75 % increase in Q as fH doubled and a decrease in total vascular resistance. Similarities exist between these two red-blooded antarctic teleosts and haemoglobin-free channichthyids. These include a low PvA, associated with a low vascular resistance, and a high cardiac stroke volume. Ventricle mass is somewhat larger than in temperate species of teleosts, especially considering the low aortic pressures developed by the heart. The absence of a sustained bradycardia in P. bernacchii during hypoxia or an adrenaline-induced increase in PVA is unusual. This may in part reflect the very high inhibitory cholinergic tone to the heart, the highest value found in resting fish.</t>
  </si>
  <si>
    <t>UNIV CANTERBURY,DEPT ZOOL,CHRISTCHURCH 1,NEW ZEALAND</t>
  </si>
  <si>
    <t>University of Canterbury</t>
  </si>
  <si>
    <t>Axelsson, Michael/D-1412-2009</t>
  </si>
  <si>
    <t>JA397</t>
  </si>
  <si>
    <t>WOS:A1992JA39700010</t>
  </si>
  <si>
    <t>TROSHICHEV, OA; NISHIDA, A</t>
  </si>
  <si>
    <t>PATTERN OF ELECTRON AND ION PRECIPITATION IN NORTHERN AND SOUTHERN POLAR-REGIONS FOR NORTHWARD INTERPLANETARY MAGNETIC-FIELD CONDITIONS</t>
  </si>
  <si>
    <t>JOURNAL OF GEOPHYSICAL RESEARCH-SPACE PHYSICS</t>
  </si>
  <si>
    <t>QUIET GEOMAGNETIC CONDITIONS; SUN-ALIGNED ARCS; STATISTICAL-MODEL; THETA-AURORA; CAP ARCS; IMF; CURRENTS; FLUXES; TIMES</t>
  </si>
  <si>
    <t>Using the data of the DMSP F6 and F7 satellites, we show that there is a systematic difference between ion precipitation in the auroral oval and in the polar cap. The oval ion precipitation is smooth, and the ratio of the total electron number flux to the total ion flux is less than 20. The polar cap ion precipitation is patchy, and the ratio is is more than 20. The boundary between these two types of ion precipitation usually can be detected for both northward and southward interplanetary magnetic field by a sharp fall of the ion total number flux below the level 5 x 10(5)-10(6) ions (cm2 s sr)-1. Since this determination of the poleward boundary of the auroral oval is efficient for any conditions, we propose to define the polar cap as a region bounded by this boundary. The polar cap determined in this way has roughly the shape of an ellipse aligned along the 1100-2300 MLT meridian with daytime and nighttime boundaries at 80-degrees and 72-degrees, respectively. Four patterns of electron precipitation in the polar cap are identified for northward IMF conditions: (1) symmetric precipitation in both polar caps with no distinct regularity. (2) symmetric precipitation with a prevalence of electron fluxes in the morning sector of both polar caps, (3) asymmetric distribution with no correspondence between the patterns in the opposite polar regions, and (4) asymmetric distribution where the increased electron fluxes are observed in opposite sectors (morning or evening) of the opposite polar caps depending on the polarity of the By IMF component. The energy spectra of electrons even in neighboring spikes in the same. polar cap may be greatly different, and therefore discrepancy in electron spectra in opposite polar caps cannot be regarded as unique proof for the open character of the magnetic field lines.</t>
  </si>
  <si>
    <t>INST SPACE &amp; ASTRONAUT SCI, TOKYO 153, JAPAN</t>
  </si>
  <si>
    <t>Japan Aerospace Exploration Agency (JAXA); Institute of Space &amp; Astronautical Science (ISAS)</t>
  </si>
  <si>
    <t>TROSHICHEV, OA (corresponding author), ARCTIC &amp; ANTARCTIC RES INST, LENINGRAD 199226, USSR.</t>
  </si>
  <si>
    <t>2169-9380</t>
  </si>
  <si>
    <t>2169-9402</t>
  </si>
  <si>
    <t>J GEOPHYS RES-SPACE</t>
  </si>
  <si>
    <t>J. Geophys. Res-Space Phys.</t>
  </si>
  <si>
    <t>JUN 1</t>
  </si>
  <si>
    <t>A6</t>
  </si>
  <si>
    <t>10.1029/91JA02320</t>
  </si>
  <si>
    <t>Astronomy &amp; Astrophysics</t>
  </si>
  <si>
    <t>HX984</t>
  </si>
  <si>
    <t>WOS:A1992HX98400021</t>
  </si>
  <si>
    <t>ENGLAND, MH; TOMCZAK, M; GODFREY, JS</t>
  </si>
  <si>
    <t>WATER-MASS FORMATION AND SVERDRUP DYNAMICS - A COMPARISON BETWEEN CLIMATOLOGY AND A COUPLED OCEAN ATMOSPHERE MODEL</t>
  </si>
  <si>
    <t>JOURNAL OF MARINE SYSTEMS</t>
  </si>
  <si>
    <t>The coupled ocean-atmosphere model integrations of Manabe and Stouffer (1988) are compared with climatological distributions of depth-integrated flow and water-mass formation. The description of the ocean circulation in their two quasi-stable equilibria is extended to include an analysis of the horizontal and meridional mass transport as well as the water-mass formation and vertical motion in the model. In particular, the wind-driven Sverdrup flow is computed and compared with the actual mass transport streamfunction of the model. It is found that a Sverdrup model of depth-integrated flow captures the major features of the coupled model's ocean circulation, except near regions of deep water formation, where the thermohaline field drives ocean currents and wind-driven flow becomes secondary. The coupled model fails to allow for a barotropic mass transport through the Indonesian Passage. Instead, only baroclinically driven fluxes of heat and freshwater are resolved through the Indonesian Archipelago. The Sverdrup model suggests that a barotropic throughflow would transport about 16 Sv from the Pacific to Indian Oceans. According to Sverdrup dynamics, this would serve to weaken the East Australian Current by about 16 Sv and strengthen the Agulhas Current by the same amount. Recent integrations of a World Ocean model with and without a barotropic throughflow in the Indonesian Passage suggest that the modelled heat transport is sensitive to the nature of flow through the Indonesian Archipelago. From, a comparison of observed and simulated water mass properties, it is shown that some major aspects of the global-scale water masses are not captured by the coupled model. This reveals a shortcoming of the model's ability to represent the global-scale heat and freshwater balances. For example, there is an unrealistically intense halocline in the immediate vicinity of Antarctica, prohibiting the formation of bottom water in the Weddell and Ross Seas. Also, no low salinity traces of Antarctic or North Pacific Intermediate Water appear in the model integrations, primarily because there is no source of sufficiently dense bottom water adjacent to Antarctica. Without this dense bottom water, the ''would-be'' intermediate water at 60-degrees-S sinks to great depths and actually becomes the model ocean's bottom water. Then, the simulated bottom water is too fresh and warm in the climate model, matching the temperature-salinity signature of Antarctic Intermediate Water. In the North Atlantic, whilst deep water formation appears in one of the climate states of Manabe and Stouffer (1988), its downward penetration is not as deep as observed. This is because their deep North Atlantic is not ventilated by the thermohaline overturning of warm salty North Atlantic Deep Water. Instead, a deep overturning cell centred near the equator transports relatively fresh water into the region. In contrast, the location and strength of Central Water formation agrees well with climatology.</t>
  </si>
  <si>
    <t>ENGLAND, MH (corresponding author), CNRS,GRGS,18 AV E BELIN,F-31055 TOULOUSE,FRANCE.</t>
  </si>
  <si>
    <t>England, Matthew/0000-0001-9696-2930; Tomczak, Matthias/0000-0002-8416-5851</t>
  </si>
  <si>
    <t>0924-7963</t>
  </si>
  <si>
    <t>J MARINE SYST</t>
  </si>
  <si>
    <t>J. Mar. Syst.</t>
  </si>
  <si>
    <t>10.1016/0924-7963(92)90006-T</t>
  </si>
  <si>
    <t>Geosciences, Multidisciplinary; Marine &amp; Freshwater Biology; Oceanography</t>
  </si>
  <si>
    <t>Geology; Marine &amp; Freshwater Biology; Oceanography</t>
  </si>
  <si>
    <t>KN987</t>
  </si>
  <si>
    <t>WOS:A1992KN98700006</t>
  </si>
  <si>
    <t>GUPTA, AK</t>
  </si>
  <si>
    <t>BENTHIC FORAMINIFERA AND DEEP-SEA WATER MASSES IN THE TROPICAL INDIAN-OCEAN</t>
  </si>
  <si>
    <t>JOURNAL OF THE GEOLOGICAL SOCIETY OF INDIA</t>
  </si>
  <si>
    <t>BENTHIC FORAMINIFERA; INDIAN OCEAN</t>
  </si>
  <si>
    <t>The distribution patterns of important benthic foraminifera from surface sediment samples of 9 DSDP sites from the tropical Indian Ocean were examined. The faunal patterns reveal two major assemblages and one intermediate assemblage. The first assemblage is dominated by Uvigerina proboscidea and Globocassidulina pacifica and confined to a water depth ranging from 1800-2800m. This assemblage is associated with North Indian Deep Water (NIDW). The second assemblage, confined to waters deeper than 3800m, is dominated by Epistominella umbonifera and is associated With Antarctic Bottom Water (AABW). The third assemblage occurs between 2800 and 3800m and is dominated by Uvigerina hispido-costata, Cibicides wuellerstorfi, Epistominella exigua, Pullenia bulloides, and Oridorsalis umbonatus. This assemblage is associated with a water mass intermediate between NIDW and AABW. A minor assemblage has also been observed at depths shallower than 1800m, dominated by Bulimina aculeata and Astrononion umbilicalulum. This assemblage appears to be associated with a water mass influenced by Antarctic Intermediate Water (AAIW).</t>
  </si>
  <si>
    <t>GEOLOGICAL SOC INDIA</t>
  </si>
  <si>
    <t>BBD PRESS SM LANE COTTONPET, BANGALORE 560 053, INDIA</t>
  </si>
  <si>
    <t>0016-7622</t>
  </si>
  <si>
    <t>J GEOL SOC INDIA</t>
  </si>
  <si>
    <t>J. Geol. Soc. India</t>
  </si>
  <si>
    <t>HX816</t>
  </si>
  <si>
    <t>WOS:A1992HX81600004</t>
  </si>
  <si>
    <t>TAYLOR, RH</t>
  </si>
  <si>
    <t>NEW-ZEALAND FUR SEALS AT THE ANTIPODES-ISLANDS</t>
  </si>
  <si>
    <t>JOURNAL OF THE ROYAL SOCIETY OF NEW ZEALAND</t>
  </si>
  <si>
    <t>ARCTOCEPHALUS-FORSTERI; A-TROPICALIS; A-GAZELLA; EXPLOITATION; POPULATION RECOVERY; POPULATION CHARACTERISTICS; BREEDING STATUS; THE UPLAND SEAL; ANTIPODES I; MACQUARIE I; SUB-ANTARCTIC</t>
  </si>
  <si>
    <t>The Antipodes Islands (49-degrees-41'S, 178-degrees-47'E) were discovered in 1800, and their once-abundant fur seals exterminated within 20 years. It was over 150 years before these animals were once more regularly found at the islands. Since the 1950s, New Zealand fur seals, Arctocephalus forsteri, have slowly increased in numbers, and now about 2000 (mostly yearlings and older juveniles) visit the islands each year in late-summer, although there are far fewer in winter. Very few breed at the Antipodes; seven pups found in 1985 were the first recorded there this century. The history of fur seals at Macquarie Island is very similar to that at Antipodes, but both contrast with the far more rapid recovery in numbers of fur seals elsewhere in the New Zealand region. It has been argued that the original fur seals of these two island groups may not have been A. forsteri, but a species more vulnerable to sealing, and this suggestion is re-examined and discussed. An alternative hypothesis is presented: that the two islands may never have supported large breeding populations of fur seals, of any species, but rather were traditional hauling grounds for many thousands of juvenile New Zealand fur seals.</t>
  </si>
  <si>
    <t>TAYLOR, RH (corresponding author), DSIR LAND RESOURCES,DEPT SCI &amp; IND RES,PRIVATE BAG,NELSON,NEW ZEALAND.</t>
  </si>
  <si>
    <t>SIR PUBLISHING</t>
  </si>
  <si>
    <t>WELLINGTON</t>
  </si>
  <si>
    <t>PO BOX 399, WELLINGTON, NEW ZEALAND</t>
  </si>
  <si>
    <t>0303-6758</t>
  </si>
  <si>
    <t>J ROY SOC NEW ZEAL</t>
  </si>
  <si>
    <t>J. R. Soc. N.Z.</t>
  </si>
  <si>
    <t>10.1080/03036758.1992.10420809</t>
  </si>
  <si>
    <t>JM236</t>
  </si>
  <si>
    <t>WOS:A1992JM23600004</t>
  </si>
  <si>
    <t>DAMBORENEA, SE; MANCENIDO, MO</t>
  </si>
  <si>
    <t>A COMPARISON OF JURASSIC MARINE BENTHONIC FAUNAS FROM SOUTH-AMERICA AND NEW-ZEALAND</t>
  </si>
  <si>
    <t>PALEOZOOLOGY; BIVALVES; BRACHIOPODS; MURIHIKU TERRANE; ANDES; EARLY JURASSIC (ARATAURAN, URUROAN); MIDDLE JURASSIC (TEMAIKAN); RETROCERAMUS; NEW-ZEALAND; ARGENTINA; CHILE; PALEOGEOGRAPHY; GONDWANALAND</t>
  </si>
  <si>
    <t>ANTARCTIC PENINSULA; TERRANES</t>
  </si>
  <si>
    <t>A direct comparison of Jurassic marine bivalves and brachiopods from the Murihiku terrane of New Zealand and the Argentinian-Chilean basins indicates that faunal links between equivalent facies settings of the two regions were even stronger than previously acknowledged. Some faunal elements usually regarded as Maorian endemics are also present in South America, particularly during the Early Jurassic (Aratauran and Ururoan). Middle Jurassic (Temaikan) inoceramid sequences share key elements, probably forming a latitudinally distinct stock. Two successive Retroceramus lineages that repeat general morphological trends are now recognized in South American and New Zealand Middle and Late Jurassic deposits, providing new data on correlation at the Temaikan - Heterian boundary. Since the New Zealand local stage system was based mostly on bivalves, as ammonite faunas are sparse, information from accurately dated Argentinian faunas will help improve correlation with the International Standard. From a paleogeographical point of view, the remarkable degree of faunal exchange suggests the existence of suitable neritic habitats along the margins of Gondwana and is also relevant to the issue of the provenance of New Zealand terranes.</t>
  </si>
  <si>
    <t>DAMBORENEA, SE (corresponding author), NAT SCI MUSEUM,DIV INVERTEBRATE PALEOZOOL,PASEO BOSQUE,RA-1900 LA PLATA,ARGENTINA.</t>
  </si>
  <si>
    <t>Damborenea, Susana/HTP-0846-2023</t>
  </si>
  <si>
    <t>Damborenea, Susana Ester/0000-0002-2302-9944</t>
  </si>
  <si>
    <t>10.1080/03036758.1992.10420811</t>
  </si>
  <si>
    <t>WOS:A1992JM23600006</t>
  </si>
  <si>
    <t>WILLIAMS, TD; BRIGGS, DR; CROXALL, JP; NAITO, Y; KATO, A</t>
  </si>
  <si>
    <t>DIVING PATTERN AND PERFORMANCE IN RELATION TO FORAGING ECOLOGY IN THE GENTOO PENGUIN, PYGOSCELIS-PAPUA</t>
  </si>
  <si>
    <t>JOURNAL OF ZOOLOGY</t>
  </si>
  <si>
    <t>SOUTH GEORGIA; CHINSTRAP PENGUINS; BIRD-ISLAND; BEHAVIOR; DEPTHS; RECORDER; ADELIAE; KRILL; SEA</t>
  </si>
  <si>
    <t>We present data on diving pattern and performance (dive depth, duration, frequency and organization during the foraging trip) in gentoo penguins Pygoscelis papua, obtained using time-depth recorders (n = 9 birds, 99 foraging trips). These data are used to estimate various parameters of foraging activity, e.g. foraging range, prey capture rates, and are compared in relation to breeding chronology. Foraging trip duration was 6 h and 10 h, and trip frequency 1.0/day and 0.96/day, during the brooding and creche periods, respectively. Birds spent on average 52% of each foraging trip diving. Dive depth and duration were highly bimodal: shallow dives (&lt; 21 m) averaged 4 m and 0.23 min, and deep dives (&gt; 30 m) 80 m and 2.5 min, respectively. Birds spent on average 71% and 25% of total diving time in deep and shallow dives, respectively. For deep dives, dive duration exceeded the subsequent surface interval, but shallow dives were followed by surface intervals 2-3 times dive duration. We suggest that most shallow dives are searching/exploratory dives and most deep dives are feeding dives. Deep dives showed clear diel patterns averaging 40 m at dawn and dusk and 80-90 m at midday. Estimated foraging ranges were 2.3 km and 4.1 km during the brood and creche period, respectively. Foraging trip duration increased by 4 h between the brood and creche periods but total time spent in deep dives (i.e. time spent feeding) was the same (3 h). Of 99 foraging trips, 56% consisted of only one dive bout and 44% of 2-4 bouts delimited by extended surface intervals &gt; 10 min. We suggest that this pattern of diving activity reflects variation in spatial distribution of prey rather than the effect of physiological constraints on diving ability.</t>
  </si>
  <si>
    <t>BRITISH ANTARCTIC SURVEY,NAT ENVIRONM RES COUNCIL,HIGH CROSS,MADINGLEY RD,CAMBRIDGE CB3 0ET,ENGLAND; NATL INST POLAR RES,ITABASHI KU,TOKYO 173,JAPAN</t>
  </si>
  <si>
    <t>UK Research &amp; Innovation (UKRI); Natural Environment Research Council (NERC); NERC British Antarctic Survey; Research Organization of Information &amp; Systems (ROIS); National Institute of Polar Research (NIPR) - Japan</t>
  </si>
  <si>
    <t>Kato, Akiko/W-2447-2019</t>
  </si>
  <si>
    <t>Kato, Akiko/0000-0002-8947-3634</t>
  </si>
  <si>
    <t>0952-8369</t>
  </si>
  <si>
    <t>J ZOOL</t>
  </si>
  <si>
    <t>J. Zool.</t>
  </si>
  <si>
    <t>10.1111/j.1469-7998.1992.tb04818.x</t>
  </si>
  <si>
    <t>JA078</t>
  </si>
  <si>
    <t>WOS:A1992JA07800004</t>
  </si>
  <si>
    <t>KUEHNER, SM</t>
  </si>
  <si>
    <t>EXPERIMENTAL-DETERMINATION OF THE EMPLACEMENT PRESSURE OF PROTEROZOIC MAFIC DIKES WITHIN PORTIONS OF THE EAST ANTARCTIC SHIELD</t>
  </si>
  <si>
    <t>LITHOS</t>
  </si>
  <si>
    <t>P-T CONDITIONS; ENDERBY LAND; PYROXENE THERMOMETRY; MIXING PROPERTIES; TEMPERATURE; EQUILIBRIA; GRANULITES; PERIDOTITE; EVOLUTION; COMPLEX</t>
  </si>
  <si>
    <t>In order to further constrain previous determinations of the P-t (pressure-time) path of two portions of the East Antarctic Shield, the depth (pressure) under which two Proterozoic dike suites were emplaced in the Vestfold Hills Block was determined by experimentally reproducing the equilibrium phenocryst assemblage found in their chilled margins. The phenocryst assemblage (oliv + opx) of a high Mg tholeiite sample (ca. 2420 Ma) could only be experimentally reproduced at 7.5 kbar. It was also found that at 7.5 kbar the Ca-Mg-Fe components of the synthetic orthopyroxene very closely matched the natural phenocryst concentrations. Based on high pressure experiments, the phenocryst assemblage in a sample from the ca. 1360 Ma Fe-rich tholeiite suite (oliv + cpx + plag + opx) is only consistent with dike emplacement at pressures &lt; 5.5 kbar. The most calcic plagioclase phenocryst is too An-rich to have crystallized from the studied composition at pressures &gt; 5.5 kbar, while the Mg-values of the natural clinopyroxene phenocrysts match the experimental pyroxene compositions at pressures of 4-5 kbar. These results are consistent with pressures of 8.0 and 5.3 kbar obtained for the Mg-; and Fe-rich tholeiite samples, respectively, using geobarometry applied to the groundmass assemblages. Emplacement pressures of compositionally similar dikes from the Napier Complex were estimated by comparison with previous experimental studies. The comparison shows that a Napier Complex high Mg tholeiite suite (ca. 2350 Ma) and an Fe-rich tholeiite suite (ca. 1190 Ma) were both emplaced at a pressure greater-than-or-equal-to 8 kbar.</t>
  </si>
  <si>
    <t>UNIV TASMANIA,DEPT GEOL,HOBART,TAS 7001,AUSTRALIA</t>
  </si>
  <si>
    <t>University of Tasmania</t>
  </si>
  <si>
    <t>0024-4937</t>
  </si>
  <si>
    <t>Lithos</t>
  </si>
  <si>
    <t>10.1016/0024-4937(92)90021-P</t>
  </si>
  <si>
    <t>Geochemistry &amp; Geophysics; Mineralogy</t>
  </si>
  <si>
    <t>JD811</t>
  </si>
  <si>
    <t>WOS:A1992JD81100002</t>
  </si>
  <si>
    <t>NICOL, S; STOLP, M; NORDSTROM, O</t>
  </si>
  <si>
    <t>CHANGE IN THE GROSS BIOCHEMISTRY AND MINERAL-CONTENT ACCOMPANYING THE MOLT CYCLE IN THE ANTARCTIC KRILL EUPHAUSIA-SUPERBA</t>
  </si>
  <si>
    <t>ELEMENTAL COMPOSITION C; MOLT CYCLE; DANA; CRUSTACEAN; CALCIFICATION; ZOOPLANKTON; INTEGUMENT; CUTICLE; COPPER</t>
  </si>
  <si>
    <t>Concentrations of water, ash, protein, chitin, lipid, calcium, magnesium, sodium, potassium, strontium and copper were measured in individuals from a laboratory population of Antarctic krill, Euphausia superba Dana, over the course of a moult cycle. Significant changes in all variables were encountered. Total ash, lipid, calcium, magnesium and strontium all increased in concentration following moulting. Water, protein and copper concentrations all decreased following ecdysis and increased again towards the end of the moult cycle. The major ions sodium and potassium fluctuated around mean levels. Cast moults of E. superba were shown to be a drain on the ionic load of the krill, and the losses inherent in exuviation could account for much of the variation observed during the moult cycle.</t>
  </si>
  <si>
    <t>AUSTRALIAN GOVT ANALYT LABS,KINGSTON,TAS 7050,AUSTRALIA</t>
  </si>
  <si>
    <t>National Measurement Institute Australia - NMI</t>
  </si>
  <si>
    <t>NICOL, S (corresponding author), AUSTRALIAN ANTARCTIC DIV,CHANNEL HIGHWAY,KINGSTON,TAS 7050,AUSTRALIA.</t>
  </si>
  <si>
    <t>JA911</t>
  </si>
  <si>
    <t>WOS:A1992JA91100004</t>
  </si>
  <si>
    <t>WATKINS, JL; BUCHHOLZ, F; PRIDDLE, J; MORRIS, DJ; RICKETTS, C</t>
  </si>
  <si>
    <t>VARIATION IN REPRODUCTIVE STATUS OF ANTARCTIC KRILL SWARMS - EVIDENCE FOR A SIZE-RELATED SORTING MECHANISM</t>
  </si>
  <si>
    <t>EUPHAUSIA-SUPERBA DANA; BRANSFIELD STRAIT; ELEPHANT ISLAND; AUSTRAL SUMMER; PENINSULA; WATERS; GROWTH; CRUSTACEA; FREQUENCY</t>
  </si>
  <si>
    <t>Length, sex and maturity stage of Antarctic krill Euphausia superba Dana occurring in discrete swarms were measured. Over a 14 d period 38 swarms were sampled in a small area southwest of Elephant Island, South Shetland Islands. Analysis indicated that the composition of the swarms in terms of the sex ratio and maturity stage was very variable. Swarms ranged from equal mixtures of male and female krill to nearly all one sex; furthermore krill of similar maturity frequently occurred together. The mean length of each maturity stage also varied between swarms; in some swarms the size of each maturity stage was bigger than average while in others each stage was smaller than average. The range of krill sizes in a swarm was often restricted, indicative of some type of size sorting. However size sorting alone could not account for the observed variation in sex ratio and maturity stage and it is likely that in addition, differential growth and active behavioural responses contribute to the observed variation.</t>
  </si>
  <si>
    <t>UNIV KIEL, INST MEERESKUNDE, W-2300 KIEL 1, GERMANY; METOCEAN CONSULTANCY LTD, HASLEMERE GU27 2QA, SURREY, ENGLAND; PLYMOUTH POLYTECH, DEPT MATH &amp; STAT, PLYMOUTH PL4 8AA, DEVON, ENGLAND</t>
  </si>
  <si>
    <t>University of Kiel; University of Plymouth</t>
  </si>
  <si>
    <t>WATKINS, JL (corresponding author), NERC, BRITISH ANTARCTIC SURV, HIGH CROSS, MADINGLEY RD, CAMBRIDGE CB3 0ET, ENGLAND.</t>
  </si>
  <si>
    <t>10.3354/meps082163</t>
  </si>
  <si>
    <t>HZ190</t>
  </si>
  <si>
    <t>WOS:A1992HZ19000006</t>
  </si>
  <si>
    <t>PUDSEY, CJ</t>
  </si>
  <si>
    <t>LATE QUATERNARY CHANGES IN ANTARCTIC BOTTOM WATER VELOCITY INFERRED FROM SEDIMENT GRAIN-SIZE IN THE NORTHERN WEDDELL SEA</t>
  </si>
  <si>
    <t>SOUTHERN-OCEAN; NEPHELOID LAYERS; ATLANTIC-OCEAN; VEMA CHANNEL; PARTICLE-SIZE; NEAR-BOTTOM; DEEP-SEA; CIRCULATION; ICE; BIOSTRATIGRAPHY</t>
  </si>
  <si>
    <t>Newly formed bottom water (theta less-than-or-equal-to -0.7-degrees-C) in the northern Weddell Sea flows E or NE at speeds up to 10- 1 5 cm/s, with velocity decreasing towards the centre of the Weddell Gyre (preliminary results from long-term current meter moorings). Upper Quaternary sediments from this area contain a fine-grained terrigenous component (from the nepheloid layer) plus biogenic silica (mostly diatoms) with a small amount of ice-rafted debris. In cores from between 61-degrees and 66-degrees-S and from 3300 m to 4700 m water-depth, the proportion of biogenic silica increases northwards (corresponding to increasing seasonal extent of open water vs sea-ice cover), and the proportion of silt and well-sorted fine sand in surface sediments increases with average current velocity. Downcore, diatom-rich and diatom-poor sediments alternate on a scale of 1-3 m, and intervals with more diatoms contain a higher proportion of silt to clay. Preliminary stratigraphy suggests the cyclicity in composition and texture is related to glacial-interglacial cyclicity. During warm periods (indirectly correlated with isotope stages 1, 3, 5 etc.) biogenic silica production takes place during several months of each year, and silt and fine sand are transported by bottom currents. During glacial periods with greater sea-ice cover than at present, biogenic productivity was suppressed and no silica was preserved in the sediments: in addition, a lower proportion of terrigenous silt implies that bottom currents were weaker. At sites with a present-day average velocity of 10 cm/s, a Last Glacial Maximum average velocity of 1 cm/s or less is inferred from grain-size measurements.</t>
  </si>
  <si>
    <t>NERC, BRITISH ANTARCTIC SURVEY, MADINGLEY RD, CAMBRIDGE CB3 0ET, ENGLAND.</t>
  </si>
  <si>
    <t>1872-6151</t>
  </si>
  <si>
    <t>10.1016/0025-3227(92)90066-Q</t>
  </si>
  <si>
    <t>JD525</t>
  </si>
  <si>
    <t>WOS:A1992JD52500002</t>
  </si>
  <si>
    <t>Pichon, JJ; Labeyrie, LD; Bareille, G; Labracherie, M; Duprat, J; Jouzel, J</t>
  </si>
  <si>
    <t>Pichon, Jean-Jacques; Labeyrie, Laurent D.; Bareille, Gilles; Labracherie, Monique; Duprat, Josette; Jouzel, Jean</t>
  </si>
  <si>
    <t>SURFACE WATER TEMPERATURE CHANGES IN THE HIGH LATITUDES OF THE SOUTHERN HEMISPHERE OVER THE LAST GLACIAL-INTERGLACIAL CYCLE</t>
  </si>
  <si>
    <t>NORTH-ATLANTIC OCEAN; ANTARCTIC DIATOMS; RECORD; RECONSTRUCTION; SEDIMENTS; HOLOCENE; CLIMATE; AGES; FLUX</t>
  </si>
  <si>
    <t>A set of numerical equations is developed to estimate past sea surface temperatures (SST) from fossil Antarctic diatoms. These equations take into account both the biogeographic distribution and experimentally derived silica dissolution. The data represent a revision and expansion of a floral data base used previously and includes samples resulting from progressive opal dissolution experiments. Factor analysis of 166 samples (124 Holocene core top and 42 artificial samples) resolved four factors. Three of these factors depend on the water mass distribution (one Subantarctic and two Antarctic assemblages); factor 4 corresponds to a dissolution assemblage. Inclusion of this factor in the data analysis minimizes the effect of opal dissolution on the assemblages and gives accurate estimates of SST over a wide range of biosiliceous dissolution. A transfer function (DTF 166/34/4) is derived from the distribution of these factors versus summer SST. Its standard error is +/- 1 degrees C in the -1 to +10 degrees C summer temperature range. This transfer function is used to estimate SST changes in two southern ocean cores(43 degrees S and 55 degrees S) which cover the last climatic cycle. The time scale is derived from the changes in foraminiferal oxygen and carbon isotopic ratios. The reconstructed SST records present strong analogies with the air temperature record over Antarctica at the Vostok site, derived from changes in the isotopic ratio of the ice. This similarity may be used to compare the oceanic isotope stratigraphy and the Vostok time scale derived from ice flow model. The oceanic time scale, if taken at face value, would indicate that large changes in ice accumulation rates occurred between warm and cold periods.</t>
  </si>
  <si>
    <t>[Pichon, Jean-Jacques; Bareille, Gilles; Labracherie, Monique; Duprat, Josette] Univ Bordeaux 1, Dept Geol &amp; Oceanog, CNRS URA 197, F-33405 Talence, France; [Jouzel, Jean] DSM CEA Saclay, Lab Modelisat Climat &amp; Environm, F-91191 Gif Sur Yvette, France; [Labeyrie, Laurent D.] Lab Mixte CNRS CEA, Ctr Faibles Radioact, F-91198 Gif Sur Yvette, France; [Jouzel, Jean] Lab Glaciol &amp; Geophys Environm, F-38402 St Martin Dheres, France</t>
  </si>
  <si>
    <t>Universite de Bordeaux; Centre National de la Recherche Scientifique (CNRS); Universite Paris Saclay; CEA; Universite Paris Saclay; CEA</t>
  </si>
  <si>
    <t>Pichon, JJ (corresponding author), Univ Bordeaux 1, Dept Geol &amp; Oceanog, CNRS URA 197, Ave Fac, F-33405 Talence, France.</t>
  </si>
  <si>
    <t>Labeyrie, Laurent Denis/AAV-8405-2021; Bareille, Gilles/AAS-3113-2020</t>
  </si>
  <si>
    <t>Labeyrie, Laurent Denis/0000-0002-1554-2449;</t>
  </si>
  <si>
    <t>Centre National de la Recherche Scientifique; Institut National des Sciences de l'Univers; Programme National de la Dynamique du Climat; Commissariat a l'Energie Atomique; Mission Scientifique des Terres Australes et Antarctiques Francaises</t>
  </si>
  <si>
    <t>Centre National de la Recherche Scientifique(Centre National de la Recherche Scientifique (CNRS)); Institut National des Sciences de l'Univers; Programme National de la Dynamique du Climat; Commissariat a l'Energie Atomique(French Atomic Energy Commission); Mission Scientifique des Terres Australes et Antarctiques Francaises</t>
  </si>
  <si>
    <t>We gratefully acknowledge the generous contribution of samples from the Lamont-Doherty Geological Observatory core collections, R. Gersonde (Alfred Wegener Institut) and D. S. Cassidy of the FSU Antarctic Research Facility. M. Fontugne and J. L. Turon had a major role in the different APSARA coring cruises, we thank them as well as the captains and crews of the ship Marion Dufresne. Special thanks are extended to L. Burckle for his continuous support during the development of the transfer function and his review of this work. The manuscipt was considerably improved after detailed editing by T. Petersen. and S. Calvert. We benefited also from additional reviews by J.C. Duplessy, E. Boyle, K. G. Miller, and an anonymous reviewer. This work was supported by Centre National de la Recherche Scientifique, Institut National des Sciences de l'Univers, Programme National de la Dynamique du Climat, Commissariat a l'Energie Atomique, Mission Scientifique des Terres Australes et Antarctiques Francaises. CFR contribution no 1299.</t>
  </si>
  <si>
    <t>10.1029/92PA00709</t>
  </si>
  <si>
    <t>V23KE</t>
  </si>
  <si>
    <t>WOS:000208340900003</t>
  </si>
  <si>
    <t>MCFARLAND, M; KAYE, J</t>
  </si>
  <si>
    <t>CHLOROFLUOROCARBONS AND OZONE</t>
  </si>
  <si>
    <t>PHOTOCHEMISTRY AND PHOTOBIOLOGY</t>
  </si>
  <si>
    <t>ANTARCTIC OZONE; STRATOSPHERIC OZONE; ULTRAVIOLET-RADIATION; EL-CHICHON; CHLORINE; DEPLETION; PHOTOCHEMISTRY; SPECTROSCOPY; DESTRUCTION; BROMINE</t>
  </si>
  <si>
    <t>NASA,OFF SPACE SCI &amp; APPLICAT EARTH SCI &amp; APPLICAT,WASHINGTON,DC 20546</t>
  </si>
  <si>
    <t>National Aeronautics &amp; Space Administration (NASA)</t>
  </si>
  <si>
    <t>MCFARLAND, M (corresponding author), DUPONT CO,CHEM FLUOROCHEM,1007 MARKET ST,WILMINGTON,DE 19898, USA.</t>
  </si>
  <si>
    <t>AMER SOC PHOTOBIOLOGY</t>
  </si>
  <si>
    <t>AUGUSTA</t>
  </si>
  <si>
    <t>BIOTECH PARK, 1021 15TH ST, SUITE 9, AUGUSTA, GA 30901-3158</t>
  </si>
  <si>
    <t>0031-8655</t>
  </si>
  <si>
    <t>PHOTOCHEM PHOTOBIOL</t>
  </si>
  <si>
    <t>Photochem. Photobiol.</t>
  </si>
  <si>
    <t>10.1111/j.1751-1097.1992.tb08540.x</t>
  </si>
  <si>
    <t>Biochemistry &amp; Molecular Biology; Biophysics</t>
  </si>
  <si>
    <t>HX883</t>
  </si>
  <si>
    <t>WOS:A1992HX88300014</t>
  </si>
  <si>
    <t>GRUBORLAJSIC, G; BLOCK, W; WORLAND, R</t>
  </si>
  <si>
    <t>COMPARISON OF THE COLD HARDINESS OF 2 LARVAL LEPIDOPTERA (NOCTUIDAE)</t>
  </si>
  <si>
    <t>PHYSIOLOGICAL ENTOMOLOGY</t>
  </si>
  <si>
    <t>OSTRINIA-NUBILALIS; SESAMIA-CRETICA; SUPERCOOLING; FREEZE TOLERANCE; FREEZE AVOIDANCE; GLYCEROL; GLYCOGEN; OSMOLALITY</t>
  </si>
  <si>
    <t>INSECTS</t>
  </si>
  <si>
    <t>Diapause larvae of the European corn borer (Ostrinia nubilalis (Hubn.)) and the related Mediterranean noctuid Sesamia cretica Led. possess sufficient supercooling ability to avoid freezing over their normal environmental temperature ranges. In progressive chilling experiments (10 days acclimation at each 5-degrees step in the temperature range from 15 to -5-degrees-C), mean supercooling points (measured at a cooling rate of 0.1-degrees-C min-1) were lowered from -20.4-degrees-C at 15-degrees-C to -24.0-degrees-C at 5-degrees-C (lower lethal temperatures: c.-28-degrees-C) in O.nubilalis, compared with -15.0 to -17.2-degrees-C (lower lethal temperatures: -15 to -17-degrees-C respectively) in S.cretica. Concentrations of glycerol and trehalose determined by gas chromatography of whole body extracts were consistently higher in the former than in the latter species at both 15 and 5-degrees-C, and may be responsible for the deeper supercooling in O.nubilalis larvae. Acclimation to 5-degrees-C increased glycerol levels in O.nubilalis extracts compared with 15-degrees-C, and this was enhanced in larvae exposed for a further 10 days at each of 0 and -5-degrees-C (glycerol being 438-mu-mol ml-1 body water). Haemolymph glycerol concentrations showed a similar pattern to whole body extracts in this species. Fat body glycogen was reduced during low temperature acclimation in both species. Body water contents did not change with acclimation in O.nubilalis, whilst S.cretica, containing significantly more water, lost c.7% during acclimation from 15 to 5-degrees-C. Haemolymph osmolalities increased during acclimation, especially in Ostrinia larvae, probably as a result of the accumulation of cryoprotectants. The majority of O.nubilalis larvae survived freezing,under the conditions of the cooling experiments, whilst larvae of S.cretica did not, thereby confirming an element of freezing tolerance in the former.</t>
  </si>
  <si>
    <t>BRITISH ANTARCTIC SURVEY, MAT ENVIRONM RES COUNCIL, HIGH CROSS, MADINGLEY RD, CAMBRIDGE CB3 0ET, ENGLAND; UNIV NOVI SAD, FAC SCI, INST SCI &amp; GENIE, YU-21000 NOVI SAD, YUGOSLAVIA</t>
  </si>
  <si>
    <t>0307-6962</t>
  </si>
  <si>
    <t>1365-3032</t>
  </si>
  <si>
    <t>PHYSIOL ENTOMOL</t>
  </si>
  <si>
    <t>Physiol. Entomol.</t>
  </si>
  <si>
    <t>10.1111/j.1365-3032.1992.tb01192.x</t>
  </si>
  <si>
    <t>HZ997</t>
  </si>
  <si>
    <t>WOS:A1992HZ99700007</t>
  </si>
  <si>
    <t>VIVALDI, E</t>
  </si>
  <si>
    <t>THE ANTARCTIC ECOSYSTEM AS A NATURAL EXPERIMENT - EXTREME PHOTO-PERIODS AND BIOLOGICAL RHYTHMS</t>
  </si>
  <si>
    <t>REVISTA MEDICA DE CHILE</t>
  </si>
  <si>
    <t>SOC MEDICA SANTIAGO</t>
  </si>
  <si>
    <t>SANTIAGO 9</t>
  </si>
  <si>
    <t>BERNARDA MORIN 488 PROVIDENCIA, CASILLA 168 CORREO 55, SANTIAGO 9, CHILE</t>
  </si>
  <si>
    <t>0034-9887</t>
  </si>
  <si>
    <t>REV MED CHILE</t>
  </si>
  <si>
    <t>Rev. Medica Chile</t>
  </si>
  <si>
    <t>JM435</t>
  </si>
  <si>
    <t>WOS:A1992JM43500022</t>
  </si>
  <si>
    <t>FITZGERALD, PG</t>
  </si>
  <si>
    <t>THE TRANSANTARCTIC MOUNTAINS OF SOUTHERN VICTORIA LAND - THE APPLICATION OF APATITE FISSION-TRACK ANALYSIS TO A RIFT SHOULDER UPLIFT</t>
  </si>
  <si>
    <t>TECTONICS</t>
  </si>
  <si>
    <t>ANTARCTIC ICE-SHEET; DRY VALLEYS AREA; CONTINENTAL MARGINS; BASEMENT APATITES; WEST ANTARCTICA; THERMAL HISTORY; ANNEALING ZONE; MCMURDO SOUND; AGES; GEOCHRONOLOGY</t>
  </si>
  <si>
    <t>A fission track study of the Transantarctic Mountains (TAM) m the Granite Harbour and Wilson Piedmont Glacier areas of southern Victoria Land reveals information on the timing of uplift, the amount of uplift and erosion, and the structure of the mountains, especially the onshore Transantarctic Mountain Front (TAM Front), which represents the boundary between East and West Antarctica. Apatite ages are &lt;175 Ma and represent a thermal regime established after heating accompanying Jurassic magmatism. An apatite age profile from Mount England records a break m slope indicating uplift began at approximately 55 Ma. Horizontal sampling traverses, plus fieldwork, delineate the structure of the TAM Front as a zone north-south striking, steeply dipping normal faults, with displacements, dominantly down to the east, of 40-1000 m. The overall structure of the mountains in the area studied can be envisaged as a large tilt block or flexure. Its westerly limb dips gently under the ice cap, compared to its faulted eastern edge, the TAM Front. The bounding structure to the south is the Ferrar fault and to the north is a graben through which the Mackay Glacier drains the polar plateau. The edge of the flexure, or axis of maximum uplift, lies at Mount Termination, approximately 30 km west of the McMurdo Sound coast. There has been approximately 6 km of uplift since the early Cenozoic and 4.5-5 km of erosion along this axis. The amount of uplift decreases to the west at the same rate as the decrease in dip of the Kukri Peneplain, but the amount of erosion decreases more quickly as indicated by the increasing height of the mountains to the west The axis of maximum uplift is traced north to Granite Harbour. The axis does not parallel the coast but has a more northerly trend. North-south striking longitudinal faults that delineate the structure of the TAM Front lie at an acute angle to the axis, indicating a dextral component to the dominantly east-west extension in the Ross Embayment. Architecture of the TAM typifies the features of an upper plate passive mountain range, whereas the Ross Embayment has the characteristics of a lower plate. The TAM Front represents an upper plate breakaway zone. Transfer faults may exist up major outlet glaciers that cut the TAM. The inflection point in the coastline at the southern end of McMurdo Sound may be due to the presence of a major transfer fault up or near the Skelton Glacier.</t>
  </si>
  <si>
    <t>FITZGERALD, PG (corresponding author), ARIZONA STATE UNIV,DEPT GEOL,TEMPE,AZ 85287, USA.</t>
  </si>
  <si>
    <t>0278-7407</t>
  </si>
  <si>
    <t>Tectonics</t>
  </si>
  <si>
    <t>10.1029/91TC02495</t>
  </si>
  <si>
    <t>HZ359</t>
  </si>
  <si>
    <t>WOS:A1992HZ35900015</t>
  </si>
  <si>
    <t>LUBIN, D; MITCHELL, BG; FREDERICK, JE; ALBERTS, AD; BOOTH, CR; LUCAS, T; NEUSCHULER, D</t>
  </si>
  <si>
    <t>A CONTRIBUTION TOWARD UNDERSTANDING THE BIOSPHERICAL SIGNIFICANCE OF ANTARCTIC OZONE DEPLETION</t>
  </si>
  <si>
    <t>EFFECTIVE ULTRAVIOLET-RADIATION; MCMURDO-STATION; PALMER-STATION; UV-RADIATION; PRODUCTIVITY; ENVIRONMENT; HOLE</t>
  </si>
  <si>
    <t>Measurements of biologically active UV radiation made by the National Science Foundation (NSF) scanning spectroradiometer (UV-monitor) at Palmer Station. Antarctica, during the Austral springs of 1988, 1989, and 1990 are presented and compared. Column ozone abundance above Palmer Station is computed from these measurements using a multiple wavelength algorithm. Two contrasting action spectra (biological weighting functions) are used to estimate the biologically relevant (dose from the spectral measurements: a standard weighting function for damage to DNA, and a new action spectrum representing the potential for photosynthesis inhibition in Antarctic phytoplankton. The former weights only UV-B wavelengths (280-320 nm) and gives the most weight to wavelengths shorter than 300 nm, while the latter includes large contributions out to 355 nm. The latter is the result of recent Antarctic field work and is relevant in that phytoplankton constitute the base of the Antarctic food web. The modest ozone hole of 1988, in which the ozone abundance above Palmer Station never fell below 200 Dobson units (DU), brought about summerlike doses of DNA-effective UV radiation 2 months early, but UV doses which could inhibit photosynthesis in phytoplankton did not exceed a clear-sky maximum normal dose for that time of year. The severe ozone holes of 1989 and 1990, in which the ozone abundance regularly fell below 200 DU, brought about increases in UV surface irradiance weighted by either action spectrum. Ozone abundances and dose-weighted irradiances provided by the NSF UV-monitor are used to derive the radiation amplification factors (RAFs) for both DNA-effective irradiance and phytoplankton-effective irradiance. The RAF for DNA-effective irradiance is nonlinear in ozone abundance and is in excess of the popular two for one rule, while the RAF for phytoplankton-effective irradiance approximately follows a one for one rule.</t>
  </si>
  <si>
    <t>UNIV CALIF SAN DIEGO, SCRIPPS INST OCEANOG, DIV MARINE RES, LA JOLLA, CA 92093 USA; UNIV CHICAGO, DEPT GEOPHYS SCI, CHICAGO, IL 60637 USA</t>
  </si>
  <si>
    <t>University of California System; University of California San Diego; Scripps Institution of Oceanography; University of Chicago</t>
  </si>
  <si>
    <t>LUBIN, D (corresponding author), UNIV CALIF SAN DIEGO, SCRIPPS INST OCEANOG, CALIF SPACE INST, LA JOLLA, CA 92093 USA.</t>
  </si>
  <si>
    <t>MAY 30</t>
  </si>
  <si>
    <t>D8</t>
  </si>
  <si>
    <t>10.1029/91JD01400</t>
  </si>
  <si>
    <t>HY079</t>
  </si>
  <si>
    <t>WOS:A1992HY07900002</t>
  </si>
  <si>
    <t>ROSENFIELD, JE</t>
  </si>
  <si>
    <t>RADIATIVE EFFECTS OF POLAR STRATOSPHERIC CLOUDS DURING THE AIRBORNE ANTARCTIC OZONE EXPERIMENT AND THE AIRBORNE ARCTIC STRATOSPHERIC EXPEDITION</t>
  </si>
  <si>
    <t>TOTAL REACTIVE NITROGEN; HEATING RATES; NITRIC-ACID; DIABATIC CIRCULATION; SOLAR-RADIATION; WATER-VAPOR; HOLE; WINTER; ER-2; ABSORPTION</t>
  </si>
  <si>
    <t>Daily, three dimensional fields of both Type I nitric acid trihydrate (N AT) and Type 11 water ice polar stratospheric clouds (PSCs) have been generated in the polar regions during the period of the Airborne Antarctic Ozone Experiment (AAOE) and the Airborne Arctic Stratospheric Expedition (AASE) aircraft missions. Mission data on particulate composition and size, together with National Meteorological Center (NMC) analyzed temperatures, have been used. A comparison of computed 1-mu-m extinction coefficients with those observed by the Stratospheric Aerosol Measurement (SAM II) satellite served to constrain the water ice particle size and the nitric acid mixing ratio profiles. For AAOE, both Type I and Type II clouds were formed for the time period August 23 to September 17, after which only Type I clouds formed. During AASE, while Type I clouds were formed for each day between January 3 and February 10, Type Il clouds formed on only two days, January 24 and 31. Mie theory and a radiative transfer model were used to compute the radiative heating rates during the mission periods, for clear and cloudy lower sky cases. Only the Type II water ice clouds have a significant radiative effect, with the Type I NAT PSCs generating a net heating or cooling of 0.1 K/d or less. The major effect of PSCs during AAOE appears to be one of net heating, with maximum heating rates as large as 0.5 K/d for particular days. Heating rates of 0.3 K/d or greater were computed during the periods September 1-6 and September 11-14. This additional heating was generally found over the western part of Antarctica and near the coastal regions, while a small cooling was computed over the Antarctic Plateau. However, when the heating rates are averaged over the AAOE mission, a net heating on the order of only 0.1 K/d is generated by the PSCs over western Antarctica, with other regions exhibiting a very small additional cooling, less than 0.05 K/d. Tropospheric clouds turn this net heating to a small amount of net cooling, roughly 0.1 K/d. The average effect of PSCs to the radiative budget during AASE is extremely small. Therefore, on the whole, the radiative effects of PSCs appear to be too small to have an appreciable impact on vertical motions except over time scales of a few days during AAOE. This result makes it unlikely that the radiative-dynamical mechanisms proposed for the Antarctic ozone depletion play any significant role.</t>
  </si>
  <si>
    <t>ROSENFIELD, JE (corresponding author), NASA, GODDARD SPACE FLIGHT CTR, UNIV SPACE RES ASSOC, ATMOSPHERES LAB, CODE 916, GREENBELT, MD 20771 USA.</t>
  </si>
  <si>
    <t>10.1029/91JD02019</t>
  </si>
  <si>
    <t>WOS:A1992HY07900004</t>
  </si>
  <si>
    <t>SCHOEBERL, MR; LAIT, LR; NEWMAN, PA; ROSENFIELD, JE</t>
  </si>
  <si>
    <t>THE STRUCTURE OF THE POLAR VORTEX</t>
  </si>
  <si>
    <t>ANTARCTIC OZONE HOLE; ELIASSEN-PALM FLUX; TRANSPORT CHARACTERISTICS; AIRCRAFT MEASUREMENTS; STRATOSPHERIC CLOUDS; ARCTIC STRATOSPHERE; GENERAL-CIRCULATION; MIDDLE ATMOSPHERE; SEPTEMBER 1987; LATE WINTER</t>
  </si>
  <si>
    <t>Reconstruction of the Airborne Antarctic Ozone Experiment and Airborne Arctic Stratosphere Expedition aircraft constituent observations, radiative heating rate computations, and trajectory calculations are used to generate comparative pictures of the 1987 southern hemisphere (SH) late winter and 1989 northern hemisphere (NH) mid-winter, lower stratospheric, polar vortices. Overall, both polar vortices define a region of highly isolated air, where the exchange of trace gases occurs principally at the vortex edge through erosional wave activity. Aircraft measurement showed that (1) between 50 and 100 mbar, horizontally stratified long-lived tracers such as N2O are displaced downward 2-3 km on the cyclonic (poleward) side of the jet with the meridional tracer gradient sharpest at the jet core. (2) Eddy mixing rates, computed using parcel ensemble statistics, are an order of magnitude or more lower on the cyclonic side of the jet compared to those on the anticyclonic side. (3) Poleward zonal mean meridional flow on the anticyclonic side of the jet terminates in a descent zone at the jet core. Despite the similarities between the SH and NH winter vortices, there are important differences. During the aircraft campaign periods, the SH vortex jet core was located roughly 8-degrees - 10-degrees equatorward of its NH counterpart after pole centering. As a result of the larger size of the SH vortex, the dynamical heating associated with the jet core descent zone is displaced further from the pole. The SH polar vortex can therefore approach radiative equilibrium temperatures over a comparatively larger area than the NH vortex. The subsequent widespread formation of polar stratospheric clouds within the much colder SH vortex core gives rise to the interhemispheric differences in the reconstructed H2O, NOy, ClO, and O3, species which are affected by polar stratospheric clouds.</t>
  </si>
  <si>
    <t>SCHOEBERL, MR (corresponding author), NASA, GODDARD SPACE FLIGHT CTR, UNIV SPACE RES ASSOC, CODE 916, GREENBELT, MD 20771 USA.</t>
  </si>
  <si>
    <t>Newman, Paul A./D-6208-2012</t>
  </si>
  <si>
    <t>10.1029/91JD02168</t>
  </si>
  <si>
    <t>WOS:A1992HY07900005</t>
  </si>
  <si>
    <t>TUCK, AF; DAVIES, T; HOVDE, SJ; NOGUERALBA, M; FAHEY, DW; KAWA, SR; KELLY, KK; MURPHY, DM; PROFFITT, MH; MARGITAN, JJ; LOEWENSTEIN, M; PODOLSKE, JR; STRAHAN, SE; CHAN, KR</t>
  </si>
  <si>
    <t>POLAR STRATOSPHERIC CLOUD PROCESSED AIR AND POTENTIAL VORTICITY IN THE NORTHERN-HEMISPHERE LOWER STRATOSPHERE AT MIDLATITUDES DURING WINTER</t>
  </si>
  <si>
    <t>ANTARCTIC OZONE EXPERIMENT; TOTAL REACTIVE NITROGEN; 1988/89 ARCTIC WINTER; ER-2 AIRCRAFT; INSITU OBSERVATIONS; VORTEX; TRACER; MODEL; DEHYDRATION; EXPEDITION</t>
  </si>
  <si>
    <t>Small-scale (&lt;1000 km) features in ER-2 measurements of ClO, O3, H2O, N2O, and NOy outside the lower stratospheric Arctic vortex of 1988-1989 are compared with features on potential vorticity maps from the European Centre for Medium-range Weather Forecasts (ECMWF). The potential vorticity maps are obtained from T106 analyses and forecasts. Some of the plots have been truncated to lower resolution (T63 or T42) which smooths out the finer-scale structure. Comparison of these lower resolution plots shows how much detail is lost by excessive smoothing. It is also evident that the forecast plots lose fine-scale structure due to dissipation in the model resulting mainly from horizontal diffusion. We conclude that blobs of air on the maps at latitudes between the vortex edge and 25-degrees-N having potential vorticities characteristic of the vortex, did indeed originate from the vortex, but that the real atmosphere is more sharply differentiated (inhomogeneous) than the meteorological analyses, implying that the potential vorticity maps underestimate the amount of peeled-off material. Areal budgets of thc ex-vortex air are considered for ER-2 flight days, and are performed for 24-hour forecasts at T63, and analyses at T42, T63, and T106 resolution at theta = 475 K. Finally, it is concluded that the lower stratospheric Arctic vortex of 1988-1989 spread considerable amounts of air to mid-latitudes which had been processed by polar stratospheric clouds, and that this mechanism is a realistic explanation for the wintertime loss of ozone observed over northern mid-latitudes during the last decade.</t>
  </si>
  <si>
    <t>UNIV COLORADO, NOAA, COOPERAT INST RES ENVIRONM SCI, COOPERAT INST ENVIRONM SCI, BOULDER, CO 80309 USA; NOAA, GEOPHYS FLUID DYNAM LAB, PRINCETON, NJ USA; JET PROP LAB, PASADENA, CA 91109 USA; NASA, AMES RES CTR, MOFFETT FIELD, CA 94035 USA; EUROPEAN CTR MEDIUM RANGE WEATHER FORECASTS, READING RG2 9AX, ENGLAND</t>
  </si>
  <si>
    <t>University of Colorado System; University of Colorado Boulder; National Oceanic Atmospheric Admin (NOAA) - USA; National Oceanic Atmospheric Admin (NOAA) - USA; National Aeronautics &amp; Space Administration (NASA); NASA Jet Propulsion Laboratory (JPL); National Aeronautics &amp; Space Administration (NASA); NASA Ames Research Center; European Centre for Medium-Range Weather Forecasts (ECMWF)</t>
  </si>
  <si>
    <t>TUCK, AF (corresponding author), NOAA, AERON LAB, BOULDER, CO 80303 USA.</t>
  </si>
  <si>
    <t>Kawa, Stephan R/E-9040-2012; Tuck, Adrian/F-6024-2011; Strahan, Susan E/H-1965-2012; Murphy, Daniel/J-4357-2012; Fahey, David/G-4499-2013</t>
  </si>
  <si>
    <t>Tuck, Adrian/0000-0002-2074-0538; Murphy, Daniel/0000-0002-8091-7235; Fahey, David/0000-0003-1720-0634</t>
  </si>
  <si>
    <t>10.1029/91JD01932</t>
  </si>
  <si>
    <t>WOS:A1992HY07900006</t>
  </si>
  <si>
    <t>KAWA, SR; FAHEY, DW; HEIDT, LE; POLLOCK, WH; SOLOMON, S; ANDERSON, DE; LOEWENSTEIN, M; PROFFITT, MH; MARGITAN, JJ; CHAN, KR</t>
  </si>
  <si>
    <t>PHOTOCHEMICAL PARTITIONING OF THE REACTIVE NITROGEN AND CHLORINE RESERVOIRS IN THE HIGH-LATITUDE STRATOSPHERE</t>
  </si>
  <si>
    <t>ANTARCTIC OZONE HOLE; WINTER POLAR STRATOSPHERES; NITRIC-ACID TRIHYDRATE; 1988/89 ARCTIC WINTER; ER-2 AIRCRAFT; HETEROGENEOUS REACTIONS; HYDROGEN-CHLORIDE; CHEMICAL-COMPOSITION; INSITU OBSERVATIONS; SEPTEMBER 1987</t>
  </si>
  <si>
    <t>Partitioning of the major components of the reactive nitrogen and inorganic chlorine reservoirs is derived from aircraft measurements in the lower stratosphere during the winter season in both hemispheres at latitudes of about 60-degrees to 80-degrees. The goal of this work is to exercise the power of the correlated set of measurements from polar missions of the NASA ER-2 to extend what can be learned from looking at the measurements individually. The results provide a consistent method for comparing distributions, and hence the controlling processes, between different areas of the near-polar regions. The analysis provides clear evidence of the effects of heterogeneous processes in the atmosphere. Values for NO2, ClONO2, N2O5, and Cl2O2 are derived in a simplified steady state model based on in situ NO, ClO, O3, temperature, and pressure measurements; laboratory-measured reaction rates; and modeled photodissociation rates. Values for the reservoir totals are independently derived from measurements of N2O, organic chlorine, and total reactive nitrogen. The relative abundances of the measured and derived species within the reservoirs are calculated, and the longer-lived species HCI and HNO3 are estimated as the residuals of their respective reservoirs. The resulting latitude distributions in the Arctic outside the vortex agree reasonably well with predictions of a two-dimensional photochemical model, indicating that partitioning in this region is largely controlled by standard homogeneous gas phase chemistry. Inside the Arctic vortex a large fraction of the HCl has been converted to reactive chlorine species CIO and Cl2O2, consistent with the extensive action of known heterogeneous reactions, presumably occurring on the surfaces of polar stratospheric clouds formed in the cold temperatures of the vortex. The partitioning in the Antarctic suggests that nearly the entire range of latitudes sampled by the ER-2 is affected by heterogeneous processes in situ, including that portion of the collar region equatorward of the nominal chemically perturbed region (CPR). Consideration of heterogeneous processing in the region outside the CPR is important in predicting the possible expansion of Antarctic ozone depletion and the transport of chemically perturbed air to lower latitudes.</t>
  </si>
  <si>
    <t>COMPUTAT PHYS INC, ANNANDALE, VA USA; UNIV COLORADO, NOAA, COOPERAT INST RES ENVIRONM SCI, BOULDER, CO 80309 USA; NATL CTR ATMOSPHER RES, BOULDER, CO 80307 USA; NASA, AMES RES CTR, MOFFETT FIELD, CA 94035 USA; JET PROP LAB, PASADENA, CA 91109 USA</t>
  </si>
  <si>
    <t>University of Colorado System; University of Colorado Boulder; National Oceanic Atmospheric Admin (NOAA) - USA; National Center Atmospheric Research (NCAR) - USA; National Aeronautics &amp; Space Administration (NASA); NASA Ames Research Center; National Aeronautics &amp; Space Administration (NASA); NASA Jet Propulsion Laboratory (JPL)</t>
  </si>
  <si>
    <t>KAWA, SR (corresponding author), NOAA, AERON LAB, 325 BROADWAY, BOULDER, CO 80303 USA.</t>
  </si>
  <si>
    <t>Kawa, Stephan R/E-9040-2012; Fahey, David/G-4499-2013</t>
  </si>
  <si>
    <t>Fahey, David/0000-0003-1720-0634</t>
  </si>
  <si>
    <t>10.1029/91JD02399</t>
  </si>
  <si>
    <t>WOS:A1992HY07900007</t>
  </si>
  <si>
    <t>KAWA, SR; FAHEY, DW; KELLY, KK; DYE, JE; BAUMGARDNER, D; GANDRUD, BW; LOEWENSTEIN, M; FERRY, GV; CHAN, KR</t>
  </si>
  <si>
    <t>THE ARCTIC POLAR STRATOSPHERIC CLOUD AEROSOL - AIRCRAFT MEASUREMENTS OF REACTIVE NITROGEN, TOTAL WATER, AND PARTICLES</t>
  </si>
  <si>
    <t>ANTARCTIC OZONE EXPERIMENT; NITRIC-ACID; CONDENSATION NUCLEI; LIDAR OBSERVATIONS; AIRBORNE LIDAR; JANUARY 24; WINTER; DEHYDRATION; EXPEDITION; DENITRIFICATION</t>
  </si>
  <si>
    <t>The reactive nitrogen (NOy), total water, and particle components of the polar stratospheric cloud (PSC) aerosol in the Arctic am studied using in situ aircraft measurements in the lower stratosphere. The results are compared to findings from the Antarctic derived using similar measurements and interpretive techniques. The Arctic data show that particle volume well above background values is present at temperatures above the frostpoint. confirming the result from the Antarctic that the observed PSC's are not water ice particles. NOy measurements inside a PSC are enhanced above ambient values consistent with anisokinetic sampling of particles containing NOy. Furthermore, relative changes in the measured particle volume along a flight track are well correlated with changes in the amount of NOy estimated to be in the particle phase. With the exception of data from one flight, assuming that the composition of the PSC particles is nitric acid trihydrate (NAT), the HNO3 content of the measured panicle volume is consistent with the amount of HNO3 Predicted to be available for condensation. To this extent, the Arctic observations are consistent with NAT as the composition of PSC panicles, in agreement With the Antarctic findings. In the Arctic data over long segments of several flights, calculations show saturation with respect to NAT without significant PSC particle growth above background. PSCs in the Arctic are not observed in situ until the apparent saturation ratio of HNO3 with respect to NAT is greater than 10, in marked contrast to the Antarctic, where PSCs are observed in conditions of apparent HNO3 saturation of 1 and above. This difference cannot be resolved by known measurement uncertainties. Also, a discrepancy is noted in the comparison of the amount of condensed HNO3 derived from the particle distribution measurements with that derived from the NO, measurements, assuming a NAT composition for the particles. Although thc relative variations in the derived quantities are similar, as in the Antarctic, the mean values consistently disagree by about a factor of 2. The differences suggest that there may be systematic errors in the data and/or physical assumptions used in the analysis. Several possibilities are discussed.</t>
  </si>
  <si>
    <t>NATL CTR ATMOSPHER RES, BOULDER, CO 80307 USA; NASA, AMES RES CTR, MOFFETT FIELD, CA 94035 USA</t>
  </si>
  <si>
    <t>National Center Atmospheric Research (NCAR) - USA; National Aeronautics &amp; Space Administration (NASA); NASA Ames Research Center</t>
  </si>
  <si>
    <t>10.1029/91JD02016</t>
  </si>
  <si>
    <t>WOS:A1992HY07900008</t>
  </si>
  <si>
    <t>SOLOMON, S; KEYS, JG</t>
  </si>
  <si>
    <t>SEASONAL-VARIATIONS IN ANTARCTIC NOX CHEMISTRY</t>
  </si>
  <si>
    <t>NEAR-ULTRAVIOLET SPECTROSCOPY; STRATOSPHERIC NO2; MCMURDO STATION; MIDDLE ATMOSPHERE; OZONE DEPLETION; O-3; CHLORINE; VORTEX; MODEL; DESTRUCTION</t>
  </si>
  <si>
    <t>Observations of the NO2 column and its diurnal variation provide an important test of aspects of stratospheric chemistry. Measurements of NO2 from two sites in the Antarctic are compared with model calculations that include a detailed treatment of diurnal NOx chemistry for fall, winter, and spring. Observed slant column amounts in spring provide strong evidence for important heterogeneous effects, probably through polar stratospheric cloud chemistry. It is shown that the slow growth of NO2 column observed during September is consitent with release of NO2 from N2O5 formed above the altitudes where polar stratospheric clouds occur. The observed early fall column amounts are in good agreement with model calculations, and the sharp onset of diurnal variation in column NO2 obtained near day 57 is well stimulated. Following this period, gas-phase model calculations suggest that N2O5 will rapidly accumulate during the Antarctic fall as nights become longer. It is suggested that the high latitude fall period during which N2O5 grows rapidly represents an optimum time to search for evidence of possible heterogeneous chemistry on background aerosols.</t>
  </si>
  <si>
    <t>DSIR, LAUDER, NEW ZEALAND</t>
  </si>
  <si>
    <t>SOLOMON, S (corresponding author), NOAA, AERON LAB, R-E-AL8, 325 BROADWAY, BOULDER, CO 80303 USA.</t>
  </si>
  <si>
    <t>10.1029/91JD01707</t>
  </si>
  <si>
    <t>WOS:A1992HY07900011</t>
  </si>
  <si>
    <t>WILSON, JC; STOLZENBURG, MR; CLARK, WE; LOEWENSTEIN, M; FERRY, GV; CHAN, KR; KELLY, KK</t>
  </si>
  <si>
    <t>STRATOSPHERIC SULFATE AEROSOL IN AND NEAR THE NORTHERN-HEMISPHERE POLAR VORTEX - THE MORPHOLOGY OF THE SULFATE LAYER, MULTIMODAL SIZE DISTRIBUTIONS, AND THE EFFECT OF DENITRIFICATION</t>
  </si>
  <si>
    <t>CONDENSATION NUCLEI; EL-CHICHON; ANTARCTIC STRATOSPHERE; PARTICLE FORMATION; ACID CONDENSATION; CLOUD FORMATION; NITRIC-ACID; OZONE; TEMPERATURE; EXPEDITION</t>
  </si>
  <si>
    <t>Measurements were made of stratospheric sulfate aerosols using a passive cavity aerosol spectrometer and a condensation nucleus counter on a NASA ER-2 aircraft in the Airborne Arctic Stratospheric Experiment of 1989. The problems of representative and accurate sampling and particle evaporation were explicitly addressed in the design of the inlets and reduction of the data. The measurements suggest that the sulfate aerosol is bimodal in the polar vortex above the mass mixing ratio maximum in the sulfate layer. It appears that a nuclei mode of small, newly formed particles exists in this region. A stronger case is made for a nuclei mode in the upper few kilometers of the troposphere and in the lower few kilometers of the stratosphere. This mode is probably a global phenomenon occurring in all seasons. Comparison of denitrified and nondenitrified air suggests that denitrification removes some of the larger sulfate particles.</t>
  </si>
  <si>
    <t>AEROSOL DYNAM INC, BERKELEY, CA USA; NASA, AMES RES CTR, MOFFETT FIELD, CA 94035 USA; NOAA, AERON LAB, BOULDER, CO 80303 USA; CALIF POLYTECH STATE UNIV SAN LUIS OBISPO, DEPT MECH ENGN, SAN LUIS OBISPO, CA 93407 USA</t>
  </si>
  <si>
    <t>Aerosol Dynamics Inc.; National Aeronautics &amp; Space Administration (NASA); NASA Ames Research Center; National Oceanic Atmospheric Admin (NOAA) - USA; California State University System; California Polytechnic State University San Luis Obispo</t>
  </si>
  <si>
    <t>WILSON, JC (corresponding author), UNIV DENVER, DEPT ENGN, DENVER, CO 80202 USA.</t>
  </si>
  <si>
    <t>Wilson, James/0000-0003-4699-5827</t>
  </si>
  <si>
    <t>10.1029/92JD00065</t>
  </si>
  <si>
    <t>WOS:A1992HY07900013</t>
  </si>
  <si>
    <t>DYE, JE; BAUMGARDNER, D; GANDRUD, BW; KAWA, SR; KELLY, KK; LOEWENSTEIN, M; FERRY, GV; CHAN, KR; GARY, BL</t>
  </si>
  <si>
    <t>PARTICLE-SIZE DISTRIBUTIONS IN ARCTIC POLAR STRATOSPHERIC CLOUDS, GROWTH AND FREEZING OF SULFURIC-ACID DROPLETS, AND IMPLICATIONS FOR CLOUD FORMATION</t>
  </si>
  <si>
    <t>ANTARCTIC OZONE EXPERIMENT; AIRBORNE LIDAR OBSERVATIONS; NITRIC-ACID; CONDENSATION NUCLEI; BALLOON OBSERVATIONS; AEROSOL FORMATION; JANUARY 24; VORTEX; WATER; EVENT</t>
  </si>
  <si>
    <t>Particle size and volume measurements obtained with the forward scattering spectrometer probe (FSSP), model 300 during January and February 1989 in the Airborne Arctic Stratospheric Experiment are presented and used to study processes important in the formation and growth of polar stratospheric cloud (PSC) particles. Comparisons of the observations with expected sulfuric acid droplet deliquescence suggest that in the Arctic a major fraction of the sulfuric acid droplets remain liquid until temperatures at least as low as 193 K. Arguments are presented to suggest that homogeneous freezing of the sulfuric acid droplets might occur near 190 K and might play a role in the formation of PSC's. The first suggestion of nitric acid trihydrate (NAT) particles appears near saturation ratios of HNO3 with respect to NAT of 1 (about 195 K) as an enhancement of the large particles on the tail of the sulfuric acid droplet size distribution. The major increases in number and volume indicative of the main body of the NAT cloud are not seen in these Arctic investigations until 191 to 192 K, which corresponds to an apparent saturation ratio of HNO3 with respect to NAT of about 10, unlike the Antarctic where clouds were encountered at saturation ratios near 1. A decrease in the number of particles was observed in regions in which the airmass was denitrified, i.e. NOy, the sum of all reactive nitrogen species, was reduced. This was especially true for the larger particles on the upper tail of the sulfate size distribution. The loss of these largest particles supports the idea that denitrification may be the result of the preferential nucleation and growth of NAT on only the largest sulfate particles, which then sediment out of the airmass.</t>
  </si>
  <si>
    <t>JET PROP LAB, PASADENA, CA 91109 USA; NASA, AMES RES CTR, MOFFETT FIELD, CA 94035 USA</t>
  </si>
  <si>
    <t>National Aeronautics &amp; Space Administration (NASA); NASA Jet Propulsion Laboratory (JPL); National Aeronautics &amp; Space Administration (NASA); NASA Ames Research Center</t>
  </si>
  <si>
    <t>DYE, JE (corresponding author), NATL CTR ATMOSPHER RES, POB 3000, BOULDER, CO 80307 USA.</t>
  </si>
  <si>
    <t>Kawa, Stephan R/E-9040-2012</t>
  </si>
  <si>
    <t>10.1029/91JD02740</t>
  </si>
  <si>
    <t>WOS:A1992HY07900014</t>
  </si>
  <si>
    <t>WAHNER, A; SCHILLER, C</t>
  </si>
  <si>
    <t>TWILIGHT VARIATION OF VERTICAL COLUMN ABUNDANCES OF OCLO AND BRO IN THE NORTH POLAR-REGION</t>
  </si>
  <si>
    <t>ATMOSPHERIC ABSORPTION-MEASUREMENTS; ARCTIC STRATOSPHERIC EXPEDITION; NEAR-ULTRAVIOLET SPECTROSCOPY; ANTARCTIC OZONE; MCMURDO-STATION; FEBRUARY 1989; DESTRUCTION; JANUARY; CLO; DEPLETION</t>
  </si>
  <si>
    <t>Meaurements of vertical column abundances of OClO and BrO obtained during the Airborne Arctic Stratospheric Expedition 1989 are used for comparison with simple model calculations. The diurnal variation of these molecules is examined using data taken during morning and evening twilight and during nighttime. The comparison suggests that air masses inside the Arctic vortex contain ClO mixing ratios of several 100 pptv and in some cases up to 600 pptv, in agreement with in situ measurements. The measured OClO and BrO vertical column abundances are consistent with BrO mixing ratios of 7-12 pptv. The magnitude as well as the variation of the measured OClO and BrO vertical column abundances during twilight agree in most cases with the calculated vertical column abundances. Nevertheless, the model calculations are inconsistent with the observed high nighttime BrO vertical column abundances of 6-10 x 10(13) cm-2.</t>
  </si>
  <si>
    <t>WAHNER, A (corresponding author), FORSCHUNGSZENTRUM JULICH, FORSCHUNGSZENTRUM, INST ATMOSPHAR CHEM, POSTFACH 1913, W-5170 JULICH 1, GERMANY.</t>
  </si>
  <si>
    <t>Schiller, Cornelius/B-1004-2013; Wahner, Andreas/J-4129-2012</t>
  </si>
  <si>
    <t>Wahner, Andreas/0000-0001-8948-1928</t>
  </si>
  <si>
    <t>10.1029/91JD01513</t>
  </si>
  <si>
    <t>WOS:A1992HY07900016</t>
  </si>
  <si>
    <t>MACKENZIE, AR; HAYNES, PH</t>
  </si>
  <si>
    <t>THE INFLUENCE OF SURFACE KINETICS ON THE GROWTH OF STRATOSPHERIC ICE CRYSTALS</t>
  </si>
  <si>
    <t>VAPOR-PHASE; OZONE HOLE; ANTARCTIC STRATOSPHERE; POLAR STRATOSPHERE; CLOUDS; PARTICLES; WINTER; DEHYDRATION; MECHANISM</t>
  </si>
  <si>
    <t>A model of the growth of polar stratospheric ice crystals is described, taking account of the interstitial supersaturation, the effect of radiative heat transfer, heat conduction, mass diffusion and surface kinetic processes. This last effect has commonly been neglected in treatments of solid particle growth derived from models of liquid droplet aerosols. Numerical solutions for a wide range of conditions indicate that surface kinetic effects can be the dominant rate-limiting process for small particles and low supersaturations. Outside of these conditions the surface resistance remains a significant fraction of the total resistance to growth. Limits to the application of our formula, including its application to type I particles, are outlined.</t>
  </si>
  <si>
    <t>UNIV CAMBRIDGE, DEPT CHEM, CAMBRIDGE CB3 9EW, ENGLAND</t>
  </si>
  <si>
    <t>MACKENZIE, AR (corresponding author), UNIV CAMBRIDGE, DEPT CHEM, LENSFIELD RD, CAMBRIDGE CB2 1EW, ENGLAND.</t>
  </si>
  <si>
    <t>MacKenzie, Angus Robert/ISS-0362-2023; MacKenzie, Angus Robert/B-1704-2009</t>
  </si>
  <si>
    <t>Haynes, Peter/0000-0002-7726-6988; MacKenzie, Angus Robert/0000-0002-8227-742X</t>
  </si>
  <si>
    <t>10.1029/91JD01436</t>
  </si>
  <si>
    <t>WOS:A1992HY07900017</t>
  </si>
  <si>
    <t>PITARI, G; VISCONTI, G; VERDECCHIA, M</t>
  </si>
  <si>
    <t>GLOBAL OZONE DEPLETION AND THE ANTARCTIC OZONE HOLE</t>
  </si>
  <si>
    <t>POLAR STRATOSPHERIC CLOUDS; INSITU ER-2 DATA; CIRCULATION; MODEL; DESTRUCTION; TRANSPORT; VORTEX</t>
  </si>
  <si>
    <t>The secular trend of the Antarctic ozone hole has been studied with a two-dimensional model which can simulate formation of polar stratospheric clouds and includes heterogeneous chemical reactions. Results from the numerical simulation have been validated by comparison with available experimental data. Trends up to the year 2010 using standard (i.e., homogeneous) and heterogeneous chemistry have been compared and show that global ozone depletion reached 5-6% in the last 30 years and will average 8% for the next 20 years. Subtracting a 2% loss due to standard chemistry in the presence of trace gas increase in the last 30 years, we find a 3-4% global ozone loss -due to heterogeneous chemistry. The depletion is evident even outside the southern hemisphere spring season and at mid-latitudes, pointing to an increase in global ozone sink.</t>
  </si>
  <si>
    <t>PITARI, G (corresponding author), UNIV AQUILA, DIPARTIMENTO FIS, I-67010 COPPITO, ITALY.</t>
  </si>
  <si>
    <t>; Pitari, Giovanni/O-7458-2016</t>
  </si>
  <si>
    <t>Verdecchia, Marco/0000-0002-5134-9128; Pitari, Giovanni/0000-0001-7051-9578</t>
  </si>
  <si>
    <t>10.1029/91JD02148</t>
  </si>
  <si>
    <t>WOS:A1992HY07900019</t>
  </si>
  <si>
    <t>PUESCHEL, RF; FERRY, GV; SNETSINGER, KG; GOODMAN, J; DYE, JE; BAUMGARDNER, D; GANDRUD, BW</t>
  </si>
  <si>
    <t>A CASE OF TYPE-I POLAR STRATOSPHERIC CLOUD FORMATION BY HETEROGENEOUS NUCLEATION</t>
  </si>
  <si>
    <t>TOTAL REACTIVE NITROGEN; ANTARCTIC OZONE HOLE; NITRIC-ACID; JANUARY 24; ICE; AEROSOL; DEPLETION; NITRATE; HCL; CONDENSATION</t>
  </si>
  <si>
    <t>The NASA ER-2 aircraft flew on January 24, 1989, from Stavanger to Spitsbergen, Norway, at the 430-440 K potential temperature surface (19.2-19.8 km pressure altitude). Aerosols were sampled continuously by an optical particle counter (PMS-FSSP300) for concentration and size analyses, and during five 10-min intervals by four wire and one replicator impactor for concentration, size, composition, and phase analyses. During sampling, the air saturation of H2O with respect to ice changed from 20% to 100%. and of HNO3 with to nitric acid trihydrate (NAT) from subaturation to supersaturation. Data from both instruments indicate a condensation of hydrochloric acid and, later, nitric acid on the background aerosol particles as the ambient temperature decreases along the flight track. This heterogeneous nucleation mechanism generates type I polar stratospheric cloud particles of 10-fold enhanced optical depth, which could play a role in stratospheric ozone depletion.</t>
  </si>
  <si>
    <t>SAN JOSE STATE UNIV, SAN JOSE, CA 95192 USA; NATL CTR ATMOSPHER RES, BOULDER, CO 80307 USA</t>
  </si>
  <si>
    <t>California State University System; San Jose State University; National Center Atmospheric Research (NCAR) - USA</t>
  </si>
  <si>
    <t>PUESCHEL, RF (corresponding author), NASA, AMES RES CTR, MOFFETT FIELD, CA 94035 USA.</t>
  </si>
  <si>
    <t>10.1029/91JD02352</t>
  </si>
  <si>
    <t>WOS:A1992HY07900023</t>
  </si>
  <si>
    <t>ZAMALOA, MD</t>
  </si>
  <si>
    <t>A NEW SPECIES OF NOTHOFAGIDITES, N-AMERICANUS, FROM PATAGONIA AND ANTARCTICA</t>
  </si>
  <si>
    <t>REVIEW OF PALAEOBOTANY AND PALYNOLOGY</t>
  </si>
  <si>
    <t>Nothofagidites americanus n. sp. (fossil pollen of Nothofagus) is described from Patagonic and Antarctic deposits. It belongs to the Nothofagus menziesii type, and is distinguished from the Australian/New Zealand N. asperus by the smaller size and shorter colpi. It partially embraces South American material previously described as N. asperus and N. suggatei. The new species has a known stratigraphic range from Maastrichtian to Lower Miocene.</t>
  </si>
  <si>
    <t>ZAMALOA, MD (corresponding author), UNIV BUENOS AIRES,FAC CIENCIAS EXACTAS &amp; NAT,DEPT CIENCIAS BIOL,INTENDENTE GUIRALDES 2620,RA-1428 BUENOS AIRES,ARGENTINA.</t>
  </si>
  <si>
    <t>0034-6667</t>
  </si>
  <si>
    <t>REV PALAEOBOT PALYNO</t>
  </si>
  <si>
    <t>Rev. Palaeobot. Palynology</t>
  </si>
  <si>
    <t>MAY 22</t>
  </si>
  <si>
    <t>10.1016/0034-6667(92)90174-F</t>
  </si>
  <si>
    <t>Plant Sciences; Paleontology</t>
  </si>
  <si>
    <t>HY214</t>
  </si>
  <si>
    <t>WOS:A1992HY21400004</t>
  </si>
  <si>
    <t>SHIOTANI, M</t>
  </si>
  <si>
    <t>ANNUAL, QUASI-BIENNIAL, AND EL-NINO-SOUTHERN OSCILLATION (ENSO) TIME-SCALE VARIATIONS IN EQUATORIAL TOTAL OZONE</t>
  </si>
  <si>
    <t>ANTARCTIC OZONE; INTERANNUAL VARIATIONS; ATMOSPHERIC OZONE; BUV DATA</t>
  </si>
  <si>
    <t>Equatorial total ozone variations with time scales of annual, quasi-biennial, and about 4-year periodicities are described by paying attention to their longitudinal structure. Analyses are made for 11 years from 1979 to 1989, using the global total ozone data derived from the total ozone mapping spectrometer on board the Nimbus 7 satellite. Over the equator an annual cycle in total ozone is conspicuous. Zonal mean values are maximum around September and minimum around January. The longitudinal structure shows a zonal wavenumber 1 pattern with minimum values around 140-degrees-E to the date line all year-round, indicating a close relationship to a region where the convective cloud activity is vigorous. By removing the climatological annual cycle from the original data, there appears the quasi-biennial oscillation in total ozone. This variation is characterized by zonally uniform phase changes and is strongly coupled with the quasi-biennial oscillation of the equatorial zonal wind in the lower stratosphere. Moreover, subtracting zonal mean values from the anomaly data mentioned above, we see an east-west seesaw variation with a nodal longitude around the date line. This east-west variation, having a characteristic time scale of about 4 years, is clearly related to the El Nino and the Southern Oscillation cycle. During El Nino events the longitudinal anomaly field in total ozone is positive in the western Pacific and negative in the eastern Pacific; the anomaly pattern is reversed during anti-El Nino events. Because the active region of convective clouds is located relatively in the eastern Pacific sector during El Nino events, it is suggested that the stronger upwelling and the higher tropopause associated with the convective cloud activity bring about less total ozone.</t>
  </si>
  <si>
    <t>KYOTO UNIV, FAC SCI, DEPT GEOPHYS, KYOTO 606, JAPAN.</t>
  </si>
  <si>
    <t>Shiotani, Masato/M-8498-2017</t>
  </si>
  <si>
    <t>Shiotani, Masato/0000-0001-5844-4032</t>
  </si>
  <si>
    <t>2169-8996</t>
  </si>
  <si>
    <t>MAY 20</t>
  </si>
  <si>
    <t>D7</t>
  </si>
  <si>
    <t>10.1029/92JD00530</t>
  </si>
  <si>
    <t>HV487</t>
  </si>
  <si>
    <t>WOS:A1992HV48700013</t>
  </si>
  <si>
    <t>LIN, NH; SAXENA, VK</t>
  </si>
  <si>
    <t>CHARACTERISTICS OF ANTARCTIC STRATOSPHERIC AEROSOLS DURING THE 1987 OZONE DEPLETION EPISODE BASED ON SAGE-II SATELLITE-OBSERVATIONS</t>
  </si>
  <si>
    <t>SIZE DISTRIBUTION; CORRELATIVE MEASUREMENTS; INVERSION ALGORITHM; INFORMATION-CONTENT; PARTICLES; CLOUDS; ICE; CONDENSATION; VALIDATION; SULFATE</t>
  </si>
  <si>
    <t>The stratospheric aerosols play an important role in the formation of polar stratospheric clouds which are linked to Antarctic ozone depletion. The aerosol extinction profiles for higher latitudes have been monitored by the SAGE II (Stratospheric Aerosol and Gas Experiment II) satellite. In this study, features of Antarctic stratospheric aerosols during the ozone depletion episode of October 1987 are investigated based on the SAGE II data. The study focuses on (1) inferring the aerosol size spectrum using a modified randomized minimization search technique and (2) investigating the vertical, zonal, and columnar averages of aerosol properties such as extinction coefficient, optical depth, mean and effective radii, mass loading, total number concentration, and surface area concentration, together with the ozone concentration. The aerosol size distribution is found to be bimodal in several instances. An enhanced aerosol layer of relatively larger particles at altitudes between 21 and 23 km was found in Antarctic region. The effective radius can be fitted by Angstrom coefficient using either a linear or quadratic equation. On the average, in the region below 18 km, maximum values for the parameters of mass loading, total number, and surface area concentration were found to be located just above the region of the most severe ozone depletion. As to the columnar aerosol properties, bimodal feature in the size distribution is found during the days when the peak values of optical depth are greater than 10(-3). Relatively abundant population of smaller particles is associated with the region of severe ozone depletion. The distinct latitudinal gradients of these aerosol parameters suggest that the stratospheric aerosols are separated into two regimes near 62-degrees-S-63-degrees-S, probably as a result of the dynamics introduced by polar vortex. Smaller and larger particles dominate at higher and lower latitudes, respectively. The standard deviation for both mean and effective radii are about 20-25% of the mean values. The fluctuation of the mass loading is about 50% from the mean and about 90% for the total number. The mean optical depth in 15-30 km layer is of the order of 10(-3). The average columnar ozone amount is about 95 DU (Dobson unit) with the amplification of about 48 DU. It is pointed out that the reported features of the stratospheric aerosols in the Antarctic region are useful in providing insights into the mechanisms for ozone depletion.</t>
  </si>
  <si>
    <t>LIN, NH (corresponding author), N CAROLINA STATE UNIV, DEPT MARINE EARTH &amp; ATMOSPHER SCI, RALEIGH, NC 27695 USA.</t>
  </si>
  <si>
    <t>10.1029/92JD00413</t>
  </si>
  <si>
    <t>WOS:A1992HV48700014</t>
  </si>
  <si>
    <t>GANSKE, JA; BERKO, HN; FINLAYSONPITTS, BJ</t>
  </si>
  <si>
    <t>ABSORPTION CROSS-SECTIONS FOR GASEOUS CLNO2 AND CL2 AT 298-K - POTENTIAL ORGANIC OXIDANT SOURCE IN THE MARINE TROPOSPHERE</t>
  </si>
  <si>
    <t>ANTARCTIC OZONE DEPLETION; NITROSYL CHLORIDE; ICE SURFACES; N2O5; PHOTOCHEMISTRY; CHEMISTRY; PARTICLES; NACL; NO2; H2O</t>
  </si>
  <si>
    <t>The absorption cross sections for gaseous ClNO2 in the 200-370 nm region and for Cl2 in the 270-400 nm region have been determined at 298 K. The cross sections for Cl2 are in excellent agreement with the literature. At lambda &lt; 300 nm the absorption cross sections for ClNO2 are in good agreement with those of Illies and Takacs (1976/1977) and Nelson and Johnston (1981) but are higher than those of Martin and Gareis (1956) from 220 to 240 nm. In the tropospherically important region beyond 290 nm our results, which have been corrected for impurity Cl2 using a combination of mass spectrometry and UV absorption, fall between those of Martin and Gareis (1956) and Illies and Takacs (1976/1977) and are in excellent agreement with the values of Nelson and Johnston (1981). Estimates of the photolysis rate constants and photolytic lifetimes for ClNO2 for various solar zenith angles at the Earth's surface are reported. It is shown that atomic chlorine from ClNO2 photolysis may be a significant initiator of organic photooxidation in both moderately polluted and remote marine atmospheres.</t>
  </si>
  <si>
    <t>GANSKE, JA (corresponding author), CALIF STATE UNIV FULLERTON, DEPT CHEM &amp; BIOCHEM, FULLERTON, CA 92634 USA.</t>
  </si>
  <si>
    <t>Finlayson-Pitts, Barbara/0000-0003-4650-168X; Berko, Henry N/0000-0003-3936-7558</t>
  </si>
  <si>
    <t>10.1029/92JD00414</t>
  </si>
  <si>
    <t>WOS:A1992HV48700015</t>
  </si>
  <si>
    <t>DIPRISCO, G; MACDONALD, JA; BRUNORI, M</t>
  </si>
  <si>
    <t>ANTARCTIC FISHES SURVIVE EXPOSURE TO CARBON-MONOXIDE</t>
  </si>
  <si>
    <t>EXPERIENTIA</t>
  </si>
  <si>
    <t>ANTARCTIC FISH; OXYGEN TRANSPORT; HEMOGLOBIN; CARBON MONOXIDE</t>
  </si>
  <si>
    <t>CHAENOCEPHALUS-ACERATUS; OXYGEN-UPTAKE</t>
  </si>
  <si>
    <t>The extensive in vivo conversion of haemoglobin to the carbon monoxide derivative has no discernible effect on the survival of the red-blooded Antarctic fish Pagothenia bernacchii. Analysis of caudally sampled blood of cannulated specimens revealed that reconversion of carbon-monoxy haemoglobin to oxyhaemoglobin was complete within 48 hours. Thus, under stress-free conditions, haemoglobin is not necessary for survival of P. bernacchii. Red-blooded Antarctic fishes can carry oxygen necessary for routine delivery dissolved in plasma, in a similar way to the haemoglobinless Channichthyidae, although they lack the morphological and physiological adaptations which allow the latter to prosper without any haemoglobin.</t>
  </si>
  <si>
    <t>UNIV AUCKLAND,DEPT ZOOL,AUCKLAND,NEW ZEALAND; UNIV ROME LA SAPIENZA,DEPT BIOCHEM SCI,I-00185 ROME,ITALY</t>
  </si>
  <si>
    <t>University of Auckland; Sapienza University Rome</t>
  </si>
  <si>
    <t>DIPRISCO, G (corresponding author), CNR,INST PROT BIOCHEM &amp; ENZYMOL,I-80125 NAPLES,ITALY.</t>
  </si>
  <si>
    <t>Brunori, Maurizio/0000-0002-7795-1635</t>
  </si>
  <si>
    <t>BIRKHAUSER VERLAG AG</t>
  </si>
  <si>
    <t>BASEL</t>
  </si>
  <si>
    <t>PO BOX 133 KLOSTERBERG 23, CH-4010 BASEL, SWITZERLAND</t>
  </si>
  <si>
    <t>0014-4754</t>
  </si>
  <si>
    <t>Experientia</t>
  </si>
  <si>
    <t>MAY 15</t>
  </si>
  <si>
    <t>HX600</t>
  </si>
  <si>
    <t>WOS:A1992HX60000009</t>
  </si>
  <si>
    <t>MATSUMOTO, GI; FRIEDMANN, EI; WATANUKI, K; OCAMPOFRIEDMANN, R</t>
  </si>
  <si>
    <t>NOVEL LONG-CHAIN ANTEISO-ALKANES AND ANTEISO-ALKANOIC ACIDS IN ANTARCTIC ROCKS COLONIZED BY LIVING AND FOSSIL CRYPTOENDOLITHIC MICROORGANISMS</t>
  </si>
  <si>
    <t>JOURNAL OF CHROMATOGRAPHY</t>
  </si>
  <si>
    <t>COLD DESERT; LAKES</t>
  </si>
  <si>
    <t>Saponified extracts of rock samples colonized by cryptoendolithic microbial communities from the McMurdo Dry Valleys of Southern Victoria Land, Antarctica, were separated into hydrocarbon and fatty acid fractions by silica gel column chromatography. Hydrocarbons and methyl esters of fatty acids were analyzed by capillary gas chromatography-mass spectrometry. Unusually, a suite of long-chain anteiso-alkanes (a-C20 to a-C30) and anteiso-alkanoic acids (a-C20 to a-C30) were detected in many samples, together with straight-chain, branched and/or cyclic and acyclic isoprenoid compounds. These novel compounds are probably derived from unidentified heterotrophic bacteria or symbiotic processes in a unique microbial community in the Antarctic cold desert and suggest the occurrence of a special biosynthetic pathway. Long-chain anteiso-alkanes are probably formed through microbial decarboxylation of corresponding anteiso-alkanoic acids. They may serve as new biomarkers in environmental and geochemical studies.</t>
  </si>
  <si>
    <t>UNIV TOKYO,COLL ARTS &amp; SCI,DEPT CHEM,MEGURO KU,TOKYO 153,JAPAN; FLORIDA STATE UNIV,DEPT BIOL SCI,POLAR DESERT RES CTR,TALLAHASSEE,FL 32306; FLORIDA A&amp;M UNIV,DEPT BIOL,TALLAHASSEE,FL 32307</t>
  </si>
  <si>
    <t>University of Tokyo; State University System of Florida; Florida State University; State University System of Florida; Florida A&amp;M University</t>
  </si>
  <si>
    <t>NINDS NIH HHS [NSG-7337] Funding Source: Medline; NCCDPHP CDC HHS [DPP83-14180] Funding Source: Medline</t>
  </si>
  <si>
    <t>NINDS NIH HHS(United States Department of Health &amp; Human ServicesNational Institutes of Health (NIH) - USANIH National Institute of Neurological Disorders &amp; Stroke (NINDS)); NCCDPHP CDC HHS</t>
  </si>
  <si>
    <t>0021-9673</t>
  </si>
  <si>
    <t>J CHROMATOGR</t>
  </si>
  <si>
    <t>10.1016/0021-9673(92)85056-Y</t>
  </si>
  <si>
    <t>Chemistry, Analytical</t>
  </si>
  <si>
    <t>HW830</t>
  </si>
  <si>
    <t>WOS:A1992HW83000014</t>
  </si>
  <si>
    <t>GORDON, AL; WEISS, RF; SMETHIE, WM; WARNER, MJ</t>
  </si>
  <si>
    <t>THERMOCLINE AND INTERMEDIATE WATER COMMUNICATION BETWEEN THE SOUTH-ATLANTIC AND INDIAN OCEANS</t>
  </si>
  <si>
    <t>AGULHAS RETROFLECTION; BENGUELA ECOSYSTEM; CIRCULATION; REGION; TRANSPORT; CURRENTS; BRAZIL; AREA</t>
  </si>
  <si>
    <t>A conductivity-temperature-depth and tracer chemistry section in the southeast South Atlantic in December 1989 and January 1990 presents strong evidence that there is a significant interocean exchange of thermocline and intermediate water between the South Atlantic and Indian oceans. Eastward flowing water at 10-degrees-W composed of South Atlantic Central (thermocline) Water is too enriched with chlorofluoromethanes 11 and 12 and oxygen to be the sole source of similar theta-S water within the northward flowing Benguela Current. About two thirds of the Benguela Current thermocline transport is drawn from the Indian Ocean; the rest is South Atlantic water that has folded into the Benguela Current in association with the Agulhas eddy-shedding process. South Atlantic Central water passes in the Indian Ocean by a route to the south of the Agulhas Return Current. The South Atlantic water loops back to the Atlantic within the Indian Ocean, perhaps mostly within the Agulhas recirculation cell of the southwest Indian Ocean. Linkage of Atlantic and Indian Ocean water diminishes with increasing depth; it extends through the lower thermocline into the Antarctic Intermediate Water (AAIW) (about 50% is derived from the Indian Ocean) but not into the deep water. While much of the interocean exchange remains on an approximate horizontal isopycnal plane, as much as 10 x 10(6) m3 s-1 of Indian Ocean water within the 25 x 10(6) m3 s-1 Benguela Current, mostly derived from the lower thermocline and AAIW, may balance deeper Atlantic export of North Atlantic Deep Water (NADW). The addition of salt water from the evaporative Indian Ocean into the South Atlantic Ocean thermocline and AAIW levels may precondition the Atlantic for NADW formation. While AAIW seems to be the chief feed for NADW, the bulk of it enters the subtropical South Atlantic, spiked with Indian Ocean salt, within the Benguela Current rather than along the western boundary of the South Atlantic.</t>
  </si>
  <si>
    <t>UNIV CALIF SAN DIEGO, SCRIPPS INST OCEANOG, LA JOLLA, CA 92093 USA; UNIV WASHINGTON, SCH OCEANOG, SEATTLE, WA 98195 USA</t>
  </si>
  <si>
    <t>University of California System; University of California San Diego; Scripps Institution of Oceanography; University of Washington; University of Washington Seattle</t>
  </si>
  <si>
    <t>COLUMBIA UNIV, LAMONT DOHERTY GEOL OBSERV, PALISADES, NY 10964 USA.</t>
  </si>
  <si>
    <t>Gordon, Arnold/H-1049-2011</t>
  </si>
  <si>
    <t>Warner, Mark J/0000-0001-7678-441X</t>
  </si>
  <si>
    <t>C5</t>
  </si>
  <si>
    <t>10.1029/92JC00485</t>
  </si>
  <si>
    <t>HU911</t>
  </si>
  <si>
    <t>WOS:A1992HU91100001</t>
  </si>
  <si>
    <t>SMITH, RC; WAN, ZM; BAKER, KS</t>
  </si>
  <si>
    <t>OZONE DEPLETION IN ANTARCTICA - MODELING ITS EFFECT ON SOLAR UV IRRADIANCE UNDER CLEAR-SKY CONDITIONS</t>
  </si>
  <si>
    <t>ULTRAVIOLET-RADIATION; SOUTH-POLE; SPECTRAL ALBEDO; DOUBLING METHOD; SCATTERING; SNOW; DECREASE; SURFACE; MCMURDO; STATION</t>
  </si>
  <si>
    <t>Radiative transfer numerical simulations have been made for quantitatively analyzing the effect of ozone depletion on solar irradiance at the Earth's surface in the UV and visible ranges. Simulations show that ozone's temperature-dependent absorption and atmospheric multiple scattering play important roles in the UV region. By means of sensitivity analyses, the level of surface UV-B irradiance under clear-sky conditions is shown to depend, with a decreasing significance, on solar zenith angle, total column ozone, surface spectral reflectivity, stratospheric temperature, and aerosol variations. The simulation results are compared with the National Science Foundation (NSF)/UV spectroradiometer data obtained at Palmer Station on the Antarctic Peninsula and the Total Ozone Mapping Spectrometer (TOMS) satellite data. In general, the model and data show good agreement, especially in the UV region. Based on simulation results, we develop a UV irradiance ratio method to estimate total column ozone from the NSF/UV spectroradiometer using clear-sky data obtained during the austral spring of 1988 and 1990. A method for estimating surface UV-B from TOMS satellite data is also developed. The ATRAD model provides a basis for the accurate estimation of the ratios of UV-B (280-320 nm) to UV-A (320-400 nm) to photosynthetic available radiation (PAR, 400-750 nm) for ecological studies concerned with the biological effects of ozone depletion over the Antarctic.</t>
  </si>
  <si>
    <t>UNIV CALIF SANTA BARBARA, DEPT GEOG, SANTA BARBARA, CA 93106 USA; UNIV CALIF SANTA BARBARA, CTR REMOTE SENSING &amp; ENVIRONM OPT, SANTA BARBARA, CA 93106 USA</t>
  </si>
  <si>
    <t>10.1029/92JC00023</t>
  </si>
  <si>
    <t>WOS:A1992HU91100014</t>
  </si>
  <si>
    <t>RYAN, KG</t>
  </si>
  <si>
    <t>UV-RADIATION AND PHOTOSYNTHETIC PRODUCTION IN ANTARCTIC SEA ICE MICROALGAE</t>
  </si>
  <si>
    <t>JOURNAL OF PHOTOCHEMISTRY AND PHOTOBIOLOGY B-BIOLOGY</t>
  </si>
  <si>
    <t>OZONE DEPLETION; UVB EFFECTS; ANTARCTIC MICROALGAE; MARINE FOOD WEB</t>
  </si>
  <si>
    <t>ULTRAVIOLET-RADIATION; OZONE HOLE; LIFE</t>
  </si>
  <si>
    <t>During spring when ozone depletion is at its maximum, up to 10% of the surface UV radiation may penetrate Antarctic sea ice to the algal community growing at the lower surface. These algae ultimately form a major portion of the food web in the Southern Ocean and reduction in productivity due to enhanced UV radiation may have serious implications for all marine life. The small (5%) but statistically significant reduction in photosynthetic production observed as a result of UV treatment of ice microalgae indicates that the effect on these algae at least may not be as drastic as sometimes predicted.</t>
  </si>
  <si>
    <t>RYAN, KG (corresponding author), DSIR,POB 31313,LOWER HUTT,NEW ZEALAND.</t>
  </si>
  <si>
    <t>Ryan, Ken/F-5652-2013</t>
  </si>
  <si>
    <t>Ryan, Ken/0000-0001-7075-0112</t>
  </si>
  <si>
    <t>ELSEVIER SCIENCE SA LAUSANNE</t>
  </si>
  <si>
    <t>LAUSANNE 1</t>
  </si>
  <si>
    <t>PO BOX 564, 1001 LAUSANNE 1, SWITZERLAND</t>
  </si>
  <si>
    <t>1011-1344</t>
  </si>
  <si>
    <t>J PHOTOCH PHOTOBIO B</t>
  </si>
  <si>
    <t>J. Photochem. Photobiol. B-Biol.</t>
  </si>
  <si>
    <t>10.1016/1011-1344(92)85063-Z</t>
  </si>
  <si>
    <t>JA118</t>
  </si>
  <si>
    <t>WOS:A1992JA11800003</t>
  </si>
  <si>
    <t>MASSEY, WE</t>
  </si>
  <si>
    <t>ANTARCTIC ENVIRONMENTAL CONCERNS</t>
  </si>
  <si>
    <t>MASSEY, WE (corresponding author), NATL SCI FDN,WASHINGTON,DC 20550, USA.</t>
  </si>
  <si>
    <t>10.1126/science.256.5059.949</t>
  </si>
  <si>
    <t>HU224</t>
  </si>
  <si>
    <t>WOS:A1992HU22400002</t>
  </si>
  <si>
    <t>FRASERSMITH, AC; HELLIWELL, RA; LANZEROTTI, LJ; ROSENBERG, TJ</t>
  </si>
  <si>
    <t>AT&amp;T BELL LABS,MURRAY HILL,NJ 07974; UNIV MARYLAND,INST PHYS SCI &amp; TECHNOL,COLLEGE PK,MD 20742</t>
  </si>
  <si>
    <t>Nokia Corporation; Nokia Bell Labs; AT&amp;T; University System of Maryland; University of Maryland College Park</t>
  </si>
  <si>
    <t>FRASERSMITH, AC (corresponding author), STANFORD UNIV,STAR LAB,STANFORD,CA 94305, USA.</t>
  </si>
  <si>
    <t>10.1126/science.256.5059.950</t>
  </si>
  <si>
    <t>WOS:A1992HU22400003</t>
  </si>
  <si>
    <t>LAMBECK, K; NAKADA, M</t>
  </si>
  <si>
    <t>CONSTRAINTS ON THE AGE AND DURATION OF THE LAST INTERGLACIAL PERIOD AND ON SEA-LEVEL VARIATIONS</t>
  </si>
  <si>
    <t>LATE PLEISTOCENE; ANTARCTIC ICE; WEST-INDIES; U-SERIES; BARBADOS; ISLANDS; HISTORY; CORALS</t>
  </si>
  <si>
    <t>The relation between height and age of shorelines formed during the last interglacial period, as revealed by coral reefs, cannot be related directly to changes in ocean volume because of the effect of isostatic uplift in response to changes in ice-sheet loading. Sea-level changes at sites near the melting ice sheet, such as Bermuda and the Caribbean islands, differ from those along the Australian margin. Modelling of these differences constrains the times of onset and termination of the last interglacial, which are at variance with those deduced from oxygen-isotope studies of deep-sea cores.</t>
  </si>
  <si>
    <t>KUMAMOTO UNIV,FAC SCI,DEPT GEOL,KUMAMOTO 860,JAPAN</t>
  </si>
  <si>
    <t>Kumamoto University</t>
  </si>
  <si>
    <t>LAMBECK, K (corresponding author), AUSTRALIAN NATL UNIV,RES SCH EARTH SCI,GPO BOX 4,CANBERRA,ACT 2601,AUSTRALIA.</t>
  </si>
  <si>
    <t>MAY 14</t>
  </si>
  <si>
    <t>10.1038/357125a0</t>
  </si>
  <si>
    <t>HU122</t>
  </si>
  <si>
    <t>WOS:A1992HU12200047</t>
  </si>
  <si>
    <t>NARINX, E; DAVAIL, S; FELLER, G; GERDAY, C</t>
  </si>
  <si>
    <t>NUCLEOTIDE AND DERIVED AMINO-ACID-SEQUENCE OF THE SUBTILISIN FROM THE ANTARCTIC PSYCHROTROPH BACILLUS-TA39</t>
  </si>
  <si>
    <t>BIOCHIMICA ET BIOPHYSICA ACTA</t>
  </si>
  <si>
    <t>SUBTILISIN; PSYCHROTROPHIC BACTERIUM; DNA SEQUENCE; COLD ADAPTATION</t>
  </si>
  <si>
    <t>CLONING</t>
  </si>
  <si>
    <t>The nucleotide sequence of the subtilisin-encoding gene from the antarctic psychrotroph Bacillus TA39 was determined. The primary structure of the subtilisin precursor is composed of 420 amino acids giving rise to a mature enzyme of 309 amino acids. Asp-145, His-185 and Ser-361 are the proposed catalytic residues of the active site.</t>
  </si>
  <si>
    <t>NARINX, E (corresponding author), UNIV LIEGE,INST CHEM B6,BIOCHEM LAB,SART TILMAN,B-4000 LIEGE,BELGIUM.</t>
  </si>
  <si>
    <t>0006-3002</t>
  </si>
  <si>
    <t>BIOCHIM BIOPHYS ACTA</t>
  </si>
  <si>
    <t>MAY 7</t>
  </si>
  <si>
    <t>10.1016/0167-4781(92)90108-C</t>
  </si>
  <si>
    <t>HV726</t>
  </si>
  <si>
    <t>WOS:A1992HV72600018</t>
  </si>
  <si>
    <t>BINDOFF, NL; CHURCH, JA</t>
  </si>
  <si>
    <t>WARMING OF THE WATER COLUMN IN THE SOUTHWEST PACIFIC-OCEAN</t>
  </si>
  <si>
    <t>TRANSPACIFIC HYDROGRAPHIC SECTIONS; NORTH-ATLANTIC OCEAN; 43 DEGREES S; 28 DEGREES S; SCORPIO EXPEDITION</t>
  </si>
  <si>
    <t>THE response of the deep ocean to long-period temperature variations at the ocean surface is a crucial issue in understanding climate change 1. There are, however, very few observations available for studying changes in the thermal structure of ocean interiors. On the basis of measurements made 22 years apart of full-depth temperature sections in the Pacific Ocean between Australia and New Zealand, we show here that there has been a depth-averaged warming of 0.04-degrees-C and 0.03-degrees-C at 43-degrees-S and 28-degrees-S, respectively, throughout most of the water column below the mixed layer. The sea-level rise caused by expansion between a depth of 300 m and the ocean floor is 2-3 cm, consistent with the observed rate of global sea-level rise 2. In the main thermocline there is a coherent cooling and freshening on density surfaces, consistent with surface warming in the Southern Ocean where these waters originate. Similar observations in the North Atlantic 3 show comparable changes in the thermal structure and water-mass volumes, but further measurements in other regions are required before firm conclusions can be drawn about the global significance of these changes.</t>
  </si>
  <si>
    <t>COOPERAT RES CTR ANTARCTIC &amp; SO OCEAN STUDIES,HOBART,TAS 7001,AUSTRALIA</t>
  </si>
  <si>
    <t>BINDOFF, NL (corresponding author), CSIRO,DIV OCEANOG,GPO BOX 1538,HOBART,TAS 7001,AUSTRALIA.</t>
  </si>
  <si>
    <t>Bindoff, Nathaniel Lee/IVV-0333-2023; Bindoff, Nathaniel Lee/C-8050-2011; Church, John A/A-1541-2012</t>
  </si>
  <si>
    <t>Bindoff, Nathaniel Lee/0000-0001-5662-9519; Bindoff, Nathaniel Lee/0000-0001-5662-9519; Church, John A/0000-0002-7037-8194</t>
  </si>
  <si>
    <t>10.1038/357059a0</t>
  </si>
  <si>
    <t>HT229</t>
  </si>
  <si>
    <t>WOS:A1992HT22900056</t>
  </si>
  <si>
    <t>ANDERSON, I</t>
  </si>
  <si>
    <t>ANTARCTIC SATELLITE STATION VIOLATES TREATY</t>
  </si>
  <si>
    <t>MAY 2</t>
  </si>
  <si>
    <t>HT363</t>
  </si>
  <si>
    <t>WOS:A1992HT36300007</t>
  </si>
  <si>
    <t>DAVIS, BW</t>
  </si>
  <si>
    <t>ANTARCTICA AS A GLOBAL PROTECTED AREA - PERCEPTIONS AND REALITY</t>
  </si>
  <si>
    <t>AUSTRALIAN GEOGRAPHER</t>
  </si>
  <si>
    <t>ANTARCTICA; POLITICS; REGIMES; CONSERVATION; ENVIRONMENT</t>
  </si>
  <si>
    <t>On 4 October 1991 the Antarctica Treaty nations meeting in Madrid signed a Protocol on Environment Protection, banning mining activity for at least 50 years and designating Antarctica as a 'natural reserve, devoted to peace and science'. This was a far cry from the earlier CRAMRA proposal of 1988, which involved a draft Convention on the Regulation of Antarctic Mineral Resource Activities. The path between has been anything but smooth and the paper identifies some of the differing perceptions and processes which affected the outcome. It is argued that geographers may play a useful role in helping devise regimes for management of the global commons, since they are likely to avoid the superficiality and inaccuracy which often attends media and political discourse on such issues.</t>
  </si>
  <si>
    <t>DAVIS, BW (corresponding author), UNIV TASMANIA,INST ANTARCT &amp; SO OCEAN STUDIES,GPO BOX 252C,HOBART,TAS 7001,AUSTRALIA.</t>
  </si>
  <si>
    <t>CARFAX PUBL CO</t>
  </si>
  <si>
    <t>ABINGDON</t>
  </si>
  <si>
    <t>PO BOX 25, ABINGDON, OXFORDSHIRE, ENGLAND OX14 3UE</t>
  </si>
  <si>
    <t>0004-9182</t>
  </si>
  <si>
    <t>AUST GEOGR</t>
  </si>
  <si>
    <t>Aust. Geogr.</t>
  </si>
  <si>
    <t>MAY</t>
  </si>
  <si>
    <t>10.1080/00049189208703051</t>
  </si>
  <si>
    <t>HV948</t>
  </si>
  <si>
    <t>WOS:A1992HV94800004</t>
  </si>
  <si>
    <t>JENKINS, CJ</t>
  </si>
  <si>
    <t>ABYSSAL SEDIMENT DRIFTS, EROSION AND HISTORY OF BOTTOM WATER-FLOW IN THE TASMAN SEA SOUTHWEST OF NEW-ZEALAND</t>
  </si>
  <si>
    <t>ABYSSAL CIRCULATION; PALEOCEANOGRAPHY; SOUTHERN OCEAN; TASMAN SEA</t>
  </si>
  <si>
    <t>INDIAN-OCEAN; EVOLUTION; AGE</t>
  </si>
  <si>
    <t>Deep-sea sediments in the southeastern Tasman Sea underwent extensive bottom current erosion and transport during the late Cenozoic. Analysis of seismic facies shows that a northward flow caused profound erosion in narrow scoured deeps and over wide areas in the southeastern Tasman Sea southwest of New Zealand. At 47-degrees-S the flow diverted north-northwest into the central Tasman Sea and a large lobate laminated sediment drift was constructed at the turn. The flow directions are established from mega-bedform geometries in and on the drift and from the asymmetry of sediment remnants in the regions of profound erosion. Current activity and erosion began late in the Eocene or early in the Oligocene, probably due to both oceanographic and geographic changes at that time. Oceanographic data show that flows with similar erosional strength do not operate today. To explain the severity of past erosion by northward flows at this very eastern location in the basin, it is proposed that at times in the late Cenozoic, north-directed bottom water flows entering the Tasman Sea were forced towards the eastern basin margin by eastward and northward entrainment under the Antarctic Circumpolar Current south of 47-degrees-S.</t>
  </si>
  <si>
    <t>JENKINS, CJ (corresponding author), UNIV SYDNEY,INST OCEAN SCI,SYDNEY,NSW 2006,AUSTRALIA.</t>
  </si>
  <si>
    <t>jenkins, chris/0000-0002-6336-3373</t>
  </si>
  <si>
    <t>10.1080/08120099208728014</t>
  </si>
  <si>
    <t>HU001</t>
  </si>
  <si>
    <t>WOS:A1992HU00100005</t>
  </si>
  <si>
    <t>STUWE, K; HAND, M</t>
  </si>
  <si>
    <t>GEOLOGY AND STRUCTURE OF DEPOT PEAK, MACROBERTSON LAND - MORE EVIDENCE FOR THE CONTINUOUS EXTENT OF THE 1000 MA EVENT OF EAST ANTARCTICA</t>
  </si>
  <si>
    <t>ANTARCTICA; DECOMPRESSION TEXTURES; DEPOT PEAK; PROTEROZOIC GRANULITES</t>
  </si>
  <si>
    <t>LARSEMANN-HILLS AREA; PRYDZ BAY AREA; UNCERTAINTIES; GNEISSES; DATASET</t>
  </si>
  <si>
    <t>The 1000 Ma event of East Antarctica is a granulite facies metamorphic event that affected rocks underlying more than 1000 km of the Antarctic coastline between 50-degrees-E and 70-degrees-E. The limits of the belt are defined by isotopic dating but attempts to define the belt on metamorphic grounds are sparse. Depot Peak provides an important link for determining the history of this belt as it is the only outcrop linking the Prince Charles Mountains to the Framnes Mountains and the western parts of the Rayner Complex. Much of the Prince Charles Mountains are also 1000 Ma old but much of their metamorphic history is yet to be established. The rocks at Depot Peak are garnet and cordierite-bearing gneisses of low pressure granulite facies that were intruded by a large sheet of garnet granite prior to metamorphism and deformation. They experienced two deformation phases, D1 and D2, and they record two different metamorphic events around 560 MPa, 700-degrees-C (M1) and 510 MPa, 600-degrees-C (M2). It is difficult to demonstrate to what extent this fragmental record actually reflects the metamorphic peak conditions or even a retrograde pressure-temperature path. Nevertheless, the metamorphic record is very similar to that of many other granulite rocks from the 1000 Ma belt and it appears reasonable to assume that it is the consequence of the same metamorphic processes in all areas. This paper presents further evidence for the two dimensional extent of the belt, a feature that is difficult to reconcile with an interpretation based on a plate tectonic context. It is more likely that the metamorphic peak record for Depot Peak reflects a thermal buffering phase in the cooling history, rather than the absolute metamorphic peak.</t>
  </si>
  <si>
    <t>UNIV MELBOURNE,DEPT GEOL,PARKVILLE,VIC 3052,AUSTRALIA</t>
  </si>
  <si>
    <t>University of Melbourne</t>
  </si>
  <si>
    <t>STUWE, K (corresponding author), UNIV ADELAIDE,DEPT GEOL &amp; GEOPHYS,GPO BOX 498,ADELAIDE,SA 5001,AUSTRALIA.</t>
  </si>
  <si>
    <t>hand, martin/0000-0003-3743-9706</t>
  </si>
  <si>
    <t>10.1080/08120099208728015</t>
  </si>
  <si>
    <t>WOS:A1992HU00100006</t>
  </si>
  <si>
    <t>CRAWFORD, RE; HUDON, C; PARSONS, DG</t>
  </si>
  <si>
    <t>AN ACOUSTIC STUDY OF SHRIMP (PANDALUS-MONTAGUI) DISTRIBUTION NEAR RESOLUTION ISLAND (EASTERN HUDSON STRAIT)</t>
  </si>
  <si>
    <t>CANADIAN JOURNAL OF FISHERIES AND AQUATIC SCIENCES</t>
  </si>
  <si>
    <t>KRILL EUPHAUSIA-SUPERBA; ANTARCTIC KRILL; TARGET-STRENGTH; BEHAVIOR; FISH; ORIENTATION; ZOOPLANKTON; 120-KHZ</t>
  </si>
  <si>
    <t>Echo integration, a multistage plankton sampler (BIONESS), and a bottom trawl were used to examine the horizontal and vertical distribution of shrimp (Pandalus montagui) near Resolution Island in eastern Hudson Strait. Shrimp were concentrated in two locations within the study area and they maintained this pattern of horizontal distribution for at least 7 d. Acoustic observations revealed a scale of horizontal patchiness that was obscured by the homogenization effect of sampling by bottom trawl and plankton net. The shrimp underwent a nocturnal vertical migration with other zooplankton to &gt; 200 m from the bottom and a subsequent downward migration during early daylight hours. This diel migration resulted in reduced availability of shrimp to the bottom trawl at night. Timing of the migrations varied, possibly as a result of interaction with oceanographic processes.</t>
  </si>
  <si>
    <t>FISHERIES &amp; OCEANS CANADA,ARCTIC BIOL STN,SCI BRANCH,ST ANNE BELLEVUE H9X 3R4,QUEBEC,CANADA; FISHERIES &amp; OCEANS CANADA,NW ATLANTIC FISHERIES CTR,SCI BRANCH,ST JOHNS A1C 5X1,NEWFOUNDLAND,CANADA</t>
  </si>
  <si>
    <t>Fisheries &amp; Oceans Canada; Fisheries &amp; Oceans Canada</t>
  </si>
  <si>
    <t>CRAWFORD, RE (corresponding author), FISHERIES &amp; OCEANS CANADA,FRESHWATER INST,SCI BRANCH,501 UNIV CRESCENT,WINNIPEG R3T 2N6,MANITOBA,CANADA.</t>
  </si>
  <si>
    <t>Hudon, Christiane/0000-0003-4629-0683</t>
  </si>
  <si>
    <t>0706-652X</t>
  </si>
  <si>
    <t>CAN J FISH AQUAT SCI</t>
  </si>
  <si>
    <t>Can. J. Fish. Aquat. Sci.</t>
  </si>
  <si>
    <t>10.1139/f92-095</t>
  </si>
  <si>
    <t>Fisheries; Marine &amp; Freshwater Biology</t>
  </si>
  <si>
    <t>HT328</t>
  </si>
  <si>
    <t>WOS:A1992HT32800001</t>
  </si>
  <si>
    <t>BOYD, IL; CROXALL, JP</t>
  </si>
  <si>
    <t>DIVING BEHAVIOR OF LACTATING ANTARCTIC FUR SEALS</t>
  </si>
  <si>
    <t>SOUTH GEORGIA; ENERGETICS; KRILL</t>
  </si>
  <si>
    <t>The diving behaviour of 11 lactating female Antarctic fur seals (Arctocephalus gazella) was recorded for a total of 254 animal-days at sea. Median and maximum dive depths for individuals varied from 8 to 19 m and from 82 to 181 m, respectively, and median and maximum dive durations from 0. 75 to 1. 17 min and from 2.8 - 10.0 min, respectively. Theoretical aerobic diving limits were exceeded on &lt; 1 % of dives. Dives were mainly V-shaped. Sixty percent of dives were to less than 20 m depth, and these dives were distinguished from deep dives ( &gt; 20 m) by having slower rates of descent and ascent and by being confined to the mixed layer at the ocean surface, as judged by records of sea temperature obtained concurrently with records of depth. Dives were grouped into bouts, defined by inflexion points observed in the cumulative probability distribution of surface interval after probit transformation. Bouts (defined by preceding and succeeding surface intervals lasting 13-24 min) occurred within a diel pattern of diving activity, with 74-85 % of dives occurring at night. The pattern of diving, in terms of division into bouts, showed greater differences between individual seals than did dive depth and duration. Dives tended to be shorter and shallower later in lactation. Most variation in diving behaviour between individuals was in terms of the proportion of available time spent foraging, bout frequency, and bout duration. The foraging strategy in the Antarctic fur seal is geared to exploiting prey within the surface mixed layer.</t>
  </si>
  <si>
    <t>BOYD, IL (corresponding author), NERC,BRITISH ANTARCT SURVEY,MADINGLEY RD,CAMBRIDGE CB3 0ET,ENGLAND.</t>
  </si>
  <si>
    <t>10.1139/z92-131</t>
  </si>
  <si>
    <t>JD668</t>
  </si>
  <si>
    <t>WOS:A1992JD66800012</t>
  </si>
  <si>
    <t>RODHOUSE, PG; ARNBOM, TR; FEDAK, MA; YEATMAN, J; MURRAY, AWA</t>
  </si>
  <si>
    <t>CEPHALOPOD PREY OF THE SOUTHERN ELEPHANT SEAL, MIROUNGA-LEONINA L</t>
  </si>
  <si>
    <t>FEEDING-HABITS</t>
  </si>
  <si>
    <t>In the austral summers of 1986 and 1988 - 1989, 51 southern elephant seals (Mirounga leonina) at Husvik, South Georgia (54-degrees 10'S; 36-degrees 43'W), were stomach lavaged after chemical immobilization. Only cephalopod remains were retrieved, including 1070 lower beaks that were identified and measured. In total these were estimated to represent a wet weight of 187.8 kg. Fourteen species of squid from 11 families and 2 species of octopod from 1 family were present. The most important species overall were the squids Psychroteuthis glacialis in terms of numerical abundance (33.7%) and Moroteuthis knipovitchi in terms of estimated biomass (31.2%). The remaining biomass was mainly comprised of the five large muscular squids, Kondakovia longimana (24.0%), P. glacialis (15.4%), Martialia hyadesi (11.2%), Alluroteuthis antarcticus (10.8%), and Gonatus antarcticus (3.6%). Larger seals of both sexes fed on a wider variety of cephalopod species than smaller seals, with large males taking the greatest diversity. Between the two summers of the study there were some changes in the relative importance of the various cephalopod species consumed; in particular, in 1988-1989 M. knipovitchi and M. hyadesi were less important and P. glacialis was more important. The taxa arid size of cephalopods taken by southern elephant seals at South Georgia are almost identical to those taken by the grey-headed albatross (Diomedea chrysostoma), but the relative proportions are quite different. The biogeography of the cephalopods eaten suggests that southern elephant seals sampled at South Georgia do not forage to die north of the Antarctic Polar Front but probably travel southwards towards the Antarctic continent or Peninsula.</t>
  </si>
  <si>
    <t>UNIV STOCKHOLM,DEPT ZOOL,S-10691 STOCKHOLM,SWEDEN</t>
  </si>
  <si>
    <t>RODHOUSE, PG (corresponding author), BRITISH ANTARCTIC SURVEY,NAT ENVIRONM RES COUNCIL,SEA MAMMAL RES UNIT,HIGH CROSS,CAMBRIDGE CB3 0ET,ENGLAND.</t>
  </si>
  <si>
    <t>Fedak, Michael/B-3987-2009</t>
  </si>
  <si>
    <t>Fedak, Michael/0000-0002-9569-1128</t>
  </si>
  <si>
    <t>10.1139/z92-143</t>
  </si>
  <si>
    <t>WOS:A1992JD66800024</t>
  </si>
  <si>
    <t>REIFENHAUSER, W; HEUMANN, KG</t>
  </si>
  <si>
    <t>BROMOCHLOROMETHANES AND BROMOCHLOROMETHANES IN THE ANTARCTIC ATMOSPHERE AND THE SOUTH POLAR SEA</t>
  </si>
  <si>
    <t>CHEMOSPHERE</t>
  </si>
  <si>
    <t>SEAWATER</t>
  </si>
  <si>
    <t>The brominated methanes CHBr3, CH2Br2, CHBr2Cl and CHBrCl2 were determined in air and seawater samples near the Antarctic Peninsula. CHBr3 was the dominant compound with average concentrations of 6.3 pptv in the marine atmosphere and 6.2 ng/l in surface seawater.</t>
  </si>
  <si>
    <t>REIFENHAUSER, W (corresponding author), UNIV REGENSBURG,INST ANORGAN CHEM,UNIV STR 31,W-8400 REGENSBURG,GERMANY.</t>
  </si>
  <si>
    <t>0045-6535</t>
  </si>
  <si>
    <t>Chemosphere</t>
  </si>
  <si>
    <t>10.1016/0045-6535(92)90054-U</t>
  </si>
  <si>
    <t>Environmental Sciences</t>
  </si>
  <si>
    <t>Environmental Sciences &amp; Ecology</t>
  </si>
  <si>
    <t>HX057</t>
  </si>
  <si>
    <t>WOS:A1992HX05700012</t>
  </si>
  <si>
    <t>DAVISON, W; FRANKLIN, CE; MCKENZIE, JC; DOUGAN, MCR</t>
  </si>
  <si>
    <t>THE EFFECTS OF ACUTE EXPOSURE TO THE WATER-SOLUBLE FRACTION OF DIESEL FUEL-OIL ON SURVIVAL AND METABOLIC-RATE OF AN ANTARCTIC FISH (PAGOTHENIA-BORCHGREVINKI)</t>
  </si>
  <si>
    <t>COMPARATIVE BIOCHEMISTRY AND PHYSIOLOGY C-PHARMACOLOGY TOXICOLOGY &amp; ENDOCRINOLOGY</t>
  </si>
  <si>
    <t>7TH SYMP ON INVERTEBRATE NEUROBIOLOGY</t>
  </si>
  <si>
    <t>JUN 23-28, 1991</t>
  </si>
  <si>
    <t>HUNGARIAN ACAD SCI, BALATON LIMNOL RES INST, TIHANY, HUNGARY</t>
  </si>
  <si>
    <t>HUNGARIAN ACAD SCI, BALATON LIMNOL RES INST</t>
  </si>
  <si>
    <t>ONCORHYNCHUS-KISUTCH; COLD ADAPTATION; COHO SALMON; CRUDE-OIL; RESPONSES; TELEOST</t>
  </si>
  <si>
    <t>1. The Antarctic teleost Pagothenia borchgrevinki was exposed to the water soluble fraction of diesel fuel oil. 2. Under the acute time frame used, no mortalities occurred, even at high concentrations. 3. Exposure to the oil caused elevations in metabolic rates and a 50% increase in haematocrit. 4. Plasma chloride levels did not change.</t>
  </si>
  <si>
    <t>DAVISON, W (corresponding author), UNIV CANTERBURY,DEPT ZOOL,CHRISTCHURCH 1,NEW ZEALAND.</t>
  </si>
  <si>
    <t>Franklin, Craig/G-7343-2012</t>
  </si>
  <si>
    <t>Franklin, Craig/0000-0003-1315-3797</t>
  </si>
  <si>
    <t>0742-8413</t>
  </si>
  <si>
    <t>COMP BIOCHEM PHYS C</t>
  </si>
  <si>
    <t>Comp. Biochem. Physiol. C-Pharmacol. Toxicol. Endocrinol.</t>
  </si>
  <si>
    <t>10.1016/0742-8413(92)90061-B</t>
  </si>
  <si>
    <t>Biochemistry &amp; Molecular Biology; Endocrinology &amp; Metabolism; Toxicology; Zoology</t>
  </si>
  <si>
    <t>JC669</t>
  </si>
  <si>
    <t>WOS:A1992JC66900029</t>
  </si>
  <si>
    <t>ROTHERY, P; BLOCK, W</t>
  </si>
  <si>
    <t>CHARACTERIZING SUPERCOOLING POINT-DISTRIBUTIONS</t>
  </si>
  <si>
    <t>CRYO-LETTERS</t>
  </si>
  <si>
    <t>SUPERCOOLING POINT DISTRIBUTION; ARTHROPOD; WATER DROPLET; EXTREME-VALUE DISTRIBUTION</t>
  </si>
  <si>
    <t>COLD HARDINESS; SIGNY ISLAND; MICROARTHROPODS; ARTHROPODS; COLLEMBOLA; TOLERANCE</t>
  </si>
  <si>
    <t>A method for describing variation in supercooling point distributions is presented. This uses extreme-value distributions either singly for data comprising high or low groups, or in a mixture when both groups are present. The model provides a framework for characterizing between and within species variation in supercooling point distributions. The method is applied to field samples of four species of arthropods from Signy Island in the maritime Antarctic collected in different seasons and years.</t>
  </si>
  <si>
    <t>ROTHERY, P (corresponding author), NERC,BRITISH ANTARCT SURV,HIGH CROSS,MADINGLEY RD,CAMBRIDGE CB3 0ET,ENGLAND.</t>
  </si>
  <si>
    <t>CRYO LETTERS</t>
  </si>
  <si>
    <t>7 WOOTTON WAY, CAMBRIDGE, CAMBS, ENGLAND CB3 9LX</t>
  </si>
  <si>
    <t>0143-2044</t>
  </si>
  <si>
    <t>CRYO-LETT</t>
  </si>
  <si>
    <t>Cryo-Lett.</t>
  </si>
  <si>
    <t>MAY-JUN</t>
  </si>
  <si>
    <t>Biology; Physiology</t>
  </si>
  <si>
    <t>Life Sciences &amp; Biomedicine - Other Topics; Physiology</t>
  </si>
  <si>
    <t>HX088</t>
  </si>
  <si>
    <t>WOS:A1992HX08800007</t>
  </si>
  <si>
    <t>GOWING, MM; GARRISON, DL</t>
  </si>
  <si>
    <t>ABUNDANCE AND FEEDING ECOLOGY OF LARGER PROTOZOOPLANKTON IN THE ICE EDGE ZONE OF THE WEDDELL AND SCOTIA SEAS DURING THE AUSTRAL WINTER</t>
  </si>
  <si>
    <t>MIDWATER FOOD WEB; WATERS; ANTARCTICA; PLANKTON; PROTOZOA; BACTERIOPLANKTON; MICROPLANKTON; COMMUNITIES; ECOSYSTEM; VOLUME</t>
  </si>
  <si>
    <t>Biomasses, abundances and feeding ecology of larger (&gt;50-mu-m diameter) protozooplankton were studied in the upper 210 m in the ice edge zone of the Weddell/Scotia Sea area in the austral winter of 1988. Sixty-liter water samples were taken at five depths at 17 stations, and organisms were concentrated by reverse-flow filtration. Mean abundances of the total assemblage of larger protozooplankton (radiolarians, formaminiferans, acantharians, the heliozoan Sticholonche, tintinnid and aloricate ciliates, and thecate and athecate dinoflagellates) ranged from 2040 to 3745 m-3 in the upper 210 m. Biomass ranged from 33 to 48-mu-g C m-3 in the upper 85 m, and from 32 to 54-mu-g C m-3 from 115 to 210 m. Phaeodarian radiolarians larger than 1.6 mm (sampled with plummet nets) contributed an additional 3-mu-g C m-3 in the upper 100 m and an additional 7-mu-g C m-3 from 100 to 200 m. These abundances and biomasses are lower than for other seasons in the Antarctic, but are comparable to abundances reported for several of these groups in lower latitude waters. We attribute the low winter abundances to slower growth and reduced food, rather than to increased mortality. The large protozooplankton are trophically diverse; in addition to heterotrophy on a variety of organisms. we found apparent evidence of mixotrophy and symbiosis in some of the groups. The large protozooplankton fed on both autotrophic and heterotrophic organisms in winter, although the biomass of smaller forms is dominated by heterotrophs. Feeding on detrital particles also was indicated by the presence of siliceous fragments in vacuoles. The larger protozooplankton in the winter ice edge zone may be important in reducing particle flux to the deep sea and as a food source for larger zooplankton, especially from the base of the euphotic zone to 210 m.</t>
  </si>
  <si>
    <t>UNIV CALIF SANTA CRUZ, INST MARINE SCI, SANTA CRUZ, CA 95064 USA.</t>
  </si>
  <si>
    <t>5A</t>
  </si>
  <si>
    <t>10.1016/0198-0149(92)90128-G</t>
  </si>
  <si>
    <t>HY835</t>
  </si>
  <si>
    <t>WOS:A1992HY83500012</t>
  </si>
  <si>
    <t>ONEILL, DJ; TODD, JF; MOORE, WS</t>
  </si>
  <si>
    <t>RA-226 IN THE BLACK-SEA AND SEA OF MARMARA</t>
  </si>
  <si>
    <t>RIVER-WINYAH BAY; ANTARCTIC OCEAN; SEDIMENTS; PACIFIC; ESTUARY; WATERS; ATLANTIC; BEHAVIOR; RADIUM; BARIUM</t>
  </si>
  <si>
    <t>Water column distributions of Ra-226 were determined at stations in the Sea of Marmara and the Black Sea as part of the 1988 Joint U.S.-Turkish Black Sea Expedition. Black Sea surface water Ra-226 concentrations were a factor of three to four lower than measurements made 20 years earlier. The most likely cause is increased removal of Ra-226 and Ba [35] due to increased surface biological activity; a secondary effect is decreased fluvial discharge and related dimunition of inputs by desorption from fluvial suspended sediments. The amount of Ra-226 missing from the surface waters of the Black Sea over this period is accounted for in the high-porosity surficial fluff sediment layer. Throughout the Black Sea, depth profiles of Ra-226 exhibited pronounced maxima of approximately 25 dpm/100 L at about sigma(theta) = 16.2-16.3, in the vicinity of a bacterial maximum, but slightly shallower than the total dissolved Mn and Fe maxima (sigma(theta) = 16.4-16.5) reported by Lewis and Landing [38]. While the Ra-226 maximum may, in part, be linked to the cycling of Mn and Fe oxyhydroxides near the O2/H2S interface, its distribution appears to be more plausibly explained as a result of the microbial breakdown of particulate organic matter and the subsequent release and partial dissolution of associated barite in this region. A simple steady-state two-box model has been used to obtain a semiquantitative understanding of the behavior of Ra-226 in the Black Sea. By incorporating reasonable estimates for the input and removal of Ra-226 in the Black Sea, an excellent agreement between predicted and observed (1988) Ra-226 concentrations was achieved. The model suggests that the dominant variables controlling the distribution of Ra-226 in the Black Sea are riverine input and cycling with Ba.</t>
  </si>
  <si>
    <t>UNIV S CAROLINA,DEPT GEOL SCI,COLUMBIA,SC 29208</t>
  </si>
  <si>
    <t>University of South Carolina System; University of South Carolina Columbia</t>
  </si>
  <si>
    <t>Moore, Willard S/B-6096-2016</t>
  </si>
  <si>
    <t>Moore, Willard S/0000-0001-5930-5325</t>
  </si>
  <si>
    <t>10.1016/0012-821X(92)90035-T</t>
  </si>
  <si>
    <t>HZ346</t>
  </si>
  <si>
    <t>WOS:A1992HZ34600002</t>
  </si>
  <si>
    <t>RAJENDRAN, N; MATSUDA, O; IMAMURA, N; URUSHIGAWA, Y</t>
  </si>
  <si>
    <t>DETERMINATION OF MICROBIAL BIOMASS AND ITS COMMUNITY STRUCTURE FROM THE DISTRIBUTION OF PHOSPHOLIPID ESTER-LINKED FATTY-ACIDS IN SEDIMENTS OF HIROSHIMA BAY AND ITS ADJACENT BAYS</t>
  </si>
  <si>
    <t>ESTUARINE COASTAL AND SHELF SCIENCE</t>
  </si>
  <si>
    <t>PHOSPHOLIPID ESTER-LINKED FATTY ACIDS; SEDIMENT; BACTERIA; BIOMASS; COMMUNITY STRUCTURE; POLYUNSATURATED FATTY ACIDS; SULFATE-REDUCING BACTERIA; HIROSHIMA BAY</t>
  </si>
  <si>
    <t>CONTEMPORARY MARINE-SEDIMENTS; ANTARCTIC SEA ICE; BENTHIC COMMUNITIES; LIPIDS; BACTERIA; PROFILES; ACETATE; ECOLOGY; VIBRIO</t>
  </si>
  <si>
    <t>RES INST POLLUT &amp; RESOURCES,TSUKUBA,IBARAKI 305,JAPAN</t>
  </si>
  <si>
    <t>RAJENDRAN, N (corresponding author), HIROSHIMA UNIV,FAC APPL BIOL SCI,DEPT AQUAT ENVIRONM,HIROSHIMA 724,JAPAN.</t>
  </si>
  <si>
    <t>0272-7714</t>
  </si>
  <si>
    <t>ESTUAR COAST SHELF S</t>
  </si>
  <si>
    <t>Estuar. Coast. Shelf Sci.</t>
  </si>
  <si>
    <t>10.1016/S0272-7714(05)80120-9</t>
  </si>
  <si>
    <t>HU140</t>
  </si>
  <si>
    <t>WOS:A1992HU14000006</t>
  </si>
  <si>
    <t>PIEPGRAS, DJ; JACOBSEN, SB</t>
  </si>
  <si>
    <t>THE BEHAVIOR OF RARE-EARTH ELEMENTS IN SEAWATER - PRECISE DETERMINATION OF VARIATIONS IN THE NORTH PACIFIC WATER COLUMN</t>
  </si>
  <si>
    <t>ISOTOPIC COMPOSITION; SEA-WATER; DISTRIBUTIONS; ANOMALIES; SEDIMENTS; NEODYMIUM; CERIUM</t>
  </si>
  <si>
    <t>We present new, highly precise and accurate data for ten rare earth elements (REEs) in two water column profiles and in bottom waters from three additional localities in the North Pacific. Our results presented here, and in an earlier publication, indicate that the water column in the western North Pacific is stratified with respect to the isotopic composition of Nd as well as Nd/La, Sm/Nd, and Er/La. Both the Nd isotopic and the REE data show that REE transport is strongly influenced by horizontal advection, even in the sluggish circulation of the Pacific. In general, REEs increase in concentration with depth. At mid-latitude, they reach a maximum concentration, at about 3000 m, and then decrease to the bottom. At high latitude, heavy REEs reach a maximum concentration near 3000 m, whereas light REEs continue to increase in concentration with depth. The deep water maximum and bottom water depletion is interpreted as an advective feature resulting from the flow of a lower concentration of REEs in Antarctic bottom water under a higher concentration of REEs in the North Pacific. Concentrations of REEs do not show a linear relationship with those of Si, indicating that the REE cycle is not directly coupled to that of the Si cycle. REE element ratios (i.e., Nd/La) correlate with hydrographic properties, which suggests that major features of the REE patterns may be conserved during lateral transport. Comparison of our REE data to those in previously published reports on Pacific seawater shows that the identification of REE distributions affected by advection is only made possible by the high-precision analysis we developed for this study. The Ce-concentration we observe is relatively constant over 200-4500 m depth at both sites where we have complete profiles. This unique constancy of Ce is in contrast to the contiguous REEs, La, and Nd, which show substantial concentration variations with depth.</t>
  </si>
  <si>
    <t>PIEPGRAS, DJ (corresponding author), HARVARD UNIV,HARVARD CTR ISOTOPE GEOCHEM,DEPT EARTH &amp; PLANETARY SCI,CAMBRIDGE,MA 02138, USA.</t>
  </si>
  <si>
    <t>Jacobsen, Stein/B-1759-2013; Jacobsen, Stein/ABA-1063-2021</t>
  </si>
  <si>
    <t>Jacobsen, Stein/0000-0003-2164-0720</t>
  </si>
  <si>
    <t>10.1016/0016-7037(92)90315-A</t>
  </si>
  <si>
    <t>HU413</t>
  </si>
  <si>
    <t>WOS:A1992HU41300006</t>
  </si>
  <si>
    <t>MURRAY, RW; TENBRINK, MRB; GERLACH, DC; RUSS, GP; JONES, DL</t>
  </si>
  <si>
    <t>INTEROCEANIC VARIATION IN THE RARE-EARTH, MAJOR, AND TRACE-ELEMENT DEPOSITIONAL CHEMISTRY OF CHERT - PERSPECTIVES GAINED FROM THE DSDP AND ODP RECORD</t>
  </si>
  <si>
    <t>FERROMANGANESE NODULES; PELAGIC SEDIMENTS; SEA-WATER; PACIFIC; GEOCHEMISTRY; SEAWATER; OCEAN; DIAGENESIS; CALIFORNIA; MECHANISM</t>
  </si>
  <si>
    <t>Rare earth element (REE), major, and trace element abundances and relative fractionations in forty nodular cherts sampled by the Deep Sea Drilling Project (DSDP) and Ocean Drilling Program (ODP) indicate that the REE composition of chert records the interplay between terrigenous sources and scavenging from the local seawater. Major and (non-REE) trace element ratios indicate that the aluminosilicate fraction within the chert is similar to NASC (North American Shale Composite), with average Pacific chert including approximately 7% NASC-like particles, Indian chert approximately 11% NASC, Atlantic chert approximately 17% NASC, and southern high latitude (SHL) chert 53% NASC. Using La as a proxy for SIGMA-REE, approximations of La(ex) (the amount of La in excess of that supplied by the detrital aluminosilicate fraction) indicate that Pacific chert contains the greatest La(ex) (85% of La(total) and SHL chert the least (38% of La(total). As shown by interelement associations, this La(ex) is most likely an adsorbed component onto aluminosilicate and phosphatic phases. Accordingly, chert from the large Pacific Ocean, where deposition occurs relatively removed from significant terrigenous input, records a depositional REE signal dominated by adsorption of dissolved REEs from seawater. Pacific chert Ce/Ce* much less than 1 and La(n)/Yb(n) approximately 0.8-1, resulting from adsorption of local Ce-depleted seawater and preferential adsorption of LREEs from seawater (e.g., La(n)/Yb(n) approximately 0.4), which increases the La(n)/Yb(n) ratio recorded in chert. Chert from the Atlantic basin, a moderately sized ocean basin lined by passive margins and with more terrigenous input than the Pacific, records a mix of adsorptive and terrigenous REE signals, with moderately negative Ce anomalies and La(n)/Yb(n) ratios intermediate to those of the Pacific and those of terrigenous input. Chert from the SHL region is dominated by the large terrigenous input on the Antarctic passive margin, with inherited Ce/Ce* approximately 1 and inherited La(n)/Yb(n) values of approximately 1.2-1.4. Ce/Ce* does not vary with age, either throughout the entire data base or within a particular basin. Overall, Ce/Ce* does not correlate with P2O5 concentrations, even though phosphatic phases may be an important REE carrier. This and previous studies of the large-scale controlling parameters of sedimentary REEs across ocean basins collectively indicate that REE indices of depositional regime (e.g., Ce/Ce*, La(n)/Yb(n), La(ex) are reproducible in a variety of sediment and rock lithologies, ages, and ocean basins, and present a coherent tool for paleoceanographic and tectonic basin reconstructions.</t>
  </si>
  <si>
    <t>UNIV CALIF BERKELEY,DEPT GEOL &amp; GEOPHYS,BERKELEY,CA 94720; UNIV CALIF LAWRENCE LIVERMORE NATL LAB,DEPT EARTH SCI,LIVERMORE,CA 94550; UNIV CALIF LAWRENCE LIVERMORE NATL LAB,DIV NUCL CHEM,LIVERMORE,CA 94550</t>
  </si>
  <si>
    <t>University of California System; University of California Berkeley; University of California System; United States Department of Energy (DOE); Lawrence Livermore National Laboratory; University of California System; United States Department of Energy (DOE); Lawrence Livermore National Laboratory</t>
  </si>
  <si>
    <t>10.1016/0016-7037(92)90319-E</t>
  </si>
  <si>
    <t>WOS:A1992HU41300010</t>
  </si>
  <si>
    <t>CLARK, PU</t>
  </si>
  <si>
    <t>SURFACE FORM OF THE SOUTHERN LAURENTIDE ICE-SHEET AND ITS IMPLICATIONS TO ICE-SHEET DYNAMICS</t>
  </si>
  <si>
    <t>GEOLOGICAL SOCIETY OF AMERICA BULLETIN</t>
  </si>
  <si>
    <t>STREAM-B; TRANSANTARCTIC MOUNTAINS; WEST ANTARCTICA; GLACIAL GEOLOGY; BENEATH; TILL; FLOW; DEFORMATION; WISCONSIN; FLUCTUATIONS</t>
  </si>
  <si>
    <t>Reconstructions of the ice-surface morphology of several lobes of the southern Laurentide Ice Sheet reinforce previous arguments that this sector of the ice sheet was thin and low sloping. Driving stresses, estimated from the geometry of the reconstructed ice surfaces, are 0.74.3 kPa for the 14 ka Des Moines Lobe, 0.9-1.2 kPa for the 14 ka James Lobe, 0.9-1.7 kPa for the 18-20 ka Lake Michigan Lobe, 1.8-2.9 kPa for the 15-18 ka Chippewa Sublobe, and 17-22 kPa for the 15-18 ka Green Bay Lobe. Previous estimates of rates of ice-margin advance (450-2,000 m/yr) indicate moderate-to-fast ice velocities for the ice lobes. Reconstructed driving stresses and velocity estimates of the Des Moines, James, and Lake Michigan Lobes are analogous to the distal ends (ice plains) of low-sloping (0.4 x 10(-3)) but fast moving (500 m/yr) West Antarctic ice streams, whose dynamics have been attributed to sliding and/or subglacial sediment deformation by pervasive shear. These reconstructions support recent models of the Laurentide lee Sheet which include movement by sliding or by subglacial sediment deformation along its southern, western, and northwestern sectors; evidence for either mechanism should be represented in the sedimentologic and geomorphic records. Thin ice in these regions indicates that the Laurentide Ice Sheet contained less ice volume and represented less of an orographic obstacle to atmospheric circulation than has been considered in models of the ice sheet on a rigid bed with steep profiles.</t>
  </si>
  <si>
    <t>CLARK, PU (corresponding author), OREGON STATE UNIV,DEPT GEOSCI,CORVALLIS,OR 97331, USA.</t>
  </si>
  <si>
    <t>GEOLOGICAL SOC AMERICA</t>
  </si>
  <si>
    <t>BOULDER</t>
  </si>
  <si>
    <t>PO BOX 9140 3300 PENROSE PLACE, BOULDER, CO 80301</t>
  </si>
  <si>
    <t>0016-7606</t>
  </si>
  <si>
    <t>GEOL SOC AM BULL</t>
  </si>
  <si>
    <t>Geol. Soc. Am. Bull.</t>
  </si>
  <si>
    <t>10.1130/0016-7606(1992)104&lt;0595:SFOTSL&gt;2.3.CO;2</t>
  </si>
  <si>
    <t>HT490</t>
  </si>
  <si>
    <t>WOS:A1992HT49000008</t>
  </si>
  <si>
    <t>BESPROZVANNAYA, AS</t>
  </si>
  <si>
    <t>SPACE-TIME DISTRIBUTION OF THE HIGH-LATITUDE F2 IONIZATION IN THE NORTHERN AND SOUTHERN HEMISPHERES IN WINTER</t>
  </si>
  <si>
    <t>PLASMA CONVECTION; REGION</t>
  </si>
  <si>
    <t>BESPROZVANNAYA, AS (corresponding author), ARCTIC &amp; ANTARCTIC RES INST,LENINGRAD,USSR.</t>
  </si>
  <si>
    <t>JQ480</t>
  </si>
  <si>
    <t>WOS:A1992JQ48000001</t>
  </si>
  <si>
    <t>SHCHEPKIN, LA; KUSHNARENKO, GP</t>
  </si>
  <si>
    <t>PARTICULARITIES IN THE SPATIAL-DISTRIBUTION OF SOME THERMOSPHERE AND IONOSPHERE CHARACTERISTICS OVER THE ANTARCTIC</t>
  </si>
  <si>
    <t>MASS-SPECTROMETER; MODEL; TEMPERATURE</t>
  </si>
  <si>
    <t>SHCHEPKIN, LA (corresponding author), RUSSIAN ACAD SCI,INST TERR MAGNETISM IONOSPHERE &amp; RADIOWAVE PROPAGAT,IRKUTSK,USSR.</t>
  </si>
  <si>
    <t>WOS:A1992JQ48000005</t>
  </si>
  <si>
    <t>UVAROV, VM; BARASHKOV, PD; ZAKHAROVA, AP</t>
  </si>
  <si>
    <t>MODEL OF THE POLAR IONOSPHERE WITH THE INTERPLANETARY MEDIUM EFFECT TAKEN INTO ACCOUNT-I EFFECT OF THE IMF AZIMUTHAL COMPONENT</t>
  </si>
  <si>
    <t>HIGH-LATITUDE IONOSPHERE; MAGNETIC-FIELD; ELECTRIC-FIELD; CONVECTION</t>
  </si>
  <si>
    <t>RUSSIAN ACAD SCI,DEPT APPL MATH &amp; COMP ENGN,YAKUTSK,USSR</t>
  </si>
  <si>
    <t>UVAROV, VM (corresponding author), ARCTIC &amp; ANTARCTIC RES INST,LENINGRAD,USSR.</t>
  </si>
  <si>
    <t>Uvarov, Viacheslav/AAI-9003-2021</t>
  </si>
  <si>
    <t>WOS:A1992JQ48000011</t>
  </si>
  <si>
    <t>SANDWELL, DT</t>
  </si>
  <si>
    <t>ANTARCTIC MARINE GRAVITY-FIELD FROM HIGH-DENSITY SATELLITE ALTIMETRY</t>
  </si>
  <si>
    <t>GEOPHYSICAL JOURNAL INTERNATIONAL</t>
  </si>
  <si>
    <t>ALTIMETRY; ANTARCTIC; GRAVITY</t>
  </si>
  <si>
    <t>EXACT REPEAT MISSION; SOUTH-PACIFIC; GEOSAT; SEA; LITHOSPHERE; SEAMOUNTS; ACCURACY; MARGIN</t>
  </si>
  <si>
    <t>Closely spaced satellite altimeter profiles (&lt; 5 km) collected during the Geosat Geodetic Mission (Geosat/GM), and those planned for the extended ERS-1 mission, are easily converted to grids of vertical gravity gradient and gravity anomaly. As profile spacing decreases, it becomes increasingly difficult to perform a crossover adjustment on the original geoid height profiles without introducing large cross-track gradients. If one is only interested in the horizontal and vertical derivatives of the gravitational potential, however, adjustment of the profile is unnecessary. The long-wavelength radial orbit error is suppressed well below the noise level of the altimeter by simply taking the along-track derivative of each profile. Ascending and descending slope profiles are then interpolated onto separate uniform grids. These two grids are summed and differenced to form comparable grids of east and north vertical deflection. Using Laplace's equation, the vertical gravity gradient is calculated directly from the vertical deflection grids. Fourier analysis is required to construct gravity anomalies from the two vertical deflection grids. These techniques are applied to high-density (approximately 2 km profile spacing) Geosat/GM profiles in Antarctic waters (60-degrees-S to 72-degrees-S). Gridding and interpolation are performed using the method of projection onto convex sets where the smoothness criteria corresponds to upward continuation through 4 km of ocean. The resultant gravity grids have resolution and accuracy comparable to shipboard gravity profiles. After adjustment of a DC shift in the shipboard gravity profiles (approximately 5 mGal) the rms difference between the ship and satellite gravity is 5.5 mGal. Many interesting and previously uncharted features are apparent in these new gravity maps including a propagating rift wake and a large 'leaky transform' along the Pacific-Antarctic Rise.</t>
  </si>
  <si>
    <t>SANDWELL, DT (corresponding author), UNIV CALIF SAN DIEGO,SCRIPPS INST OCEANOG,LA JOLLA,CA 92093, USA.</t>
  </si>
  <si>
    <t>Sandwell, David/0000-0001-5657-8707</t>
  </si>
  <si>
    <t>0956-540X</t>
  </si>
  <si>
    <t>GEOPHYS J INT</t>
  </si>
  <si>
    <t>Geophys. J. Int.</t>
  </si>
  <si>
    <t>10.1111/j.1365-246X.1992.tb00106.x</t>
  </si>
  <si>
    <t>HR773</t>
  </si>
  <si>
    <t>WOS:A1992HR77300012</t>
  </si>
  <si>
    <t>GRUZDEV, AN; MOKNOV, II</t>
  </si>
  <si>
    <t>QUASI-BIENNIAL OSCILLATION IN GLOBAL TOTAL OZONE FIELD AS DERIVED FROM GROUND-BASED OBSERVATIONS</t>
  </si>
  <si>
    <t>INTERANNUAL VARIATIONS; DIMENSIONAL MODEL; BUV DATA; OSCILLATION; STRATOSPHERE; UPDATE</t>
  </si>
  <si>
    <t>Monthly means of total ozone content (TOC) measured at stations of the world ozonometric network are analyzed for the period from 1972 to 1988. Spectral analysis using the maximum entropy method revealed a bimodality of TOC spectra in the frequency range of quasi-biennial oscillations (QBO) with maxima at 17-23 months (the smaller period) and at 28-35 months (the greater period) changing from station to station. High and polar Northern Hemisphere (NH) latitudes and tropics are all characterized by generally lower values of the smaller period than NH middle latitudes. Over the significant portion of the whole globe the greater-period TOC variations prevail. The smaller-period oscillations are supposed to result from the interaction between the true QBO and an annual cycle. Also analyzed are the spatial distribution and inter-seasonal evolution of quasi-biennial TOC anomalies defined as multi-year seasonally averaged difference of TOC between eastward and westward phases of equatorial wind at the 50-mb level. The regions with special evolution of this difference are recognized, one of them being the Antarctic which is connected with the ozone hole effect. Anomalies are on the whole positive in the tropical belt and negative beyond. Peculiarities of the spatial distribution and inter-seasonal evolution of TOC quasi-biennial anomalies in NH ex tra tropical latitudes during the cold period (end of autumn - beginning of spring) agree with peculiarities of the spatial distribution of similar anomalies of geopotential height at the 50-mb level, which were found by Holton and Tan.</t>
  </si>
  <si>
    <t>GRUZDEV, AN (corresponding author), RUSSIAN ACAD SCI,INST ATMOSPHERE PHYS,MOSCOW,USSR.</t>
  </si>
  <si>
    <t>HZ991</t>
  </si>
  <si>
    <t>WOS:A1992HZ99100004</t>
  </si>
  <si>
    <t>CARIOLLE, D; AMODEI, M; SIMON, P</t>
  </si>
  <si>
    <t>DYNAMICS AND THE OZONE DISTRIBUTION IN THE WINTER STRATOSPHERE - MODELING THE INTER-HEMISPHERIC DIFFERENCES</t>
  </si>
  <si>
    <t>ANTARCTIC VORTEX</t>
  </si>
  <si>
    <t>Results from a two year simulation of a General Circulation Model are used to illustrate the main differences found in the lower stratosphere dynamics and the ozone distribution between the Southern and the Northern Hemispheres in winter. The model extends from ground to mesospheric levels with a spectral horizontal resolution up to isotropic wavenumber 42. It incorporates a fully interactive scheme for the ozone mixing ratio which accounts for photochemical sources and sinks, advection by the model winds and coupling with radiative calculations. The model reproduces the large scale inter hemispheric differences quite well, with a very stable and cold vortex in the Southern Hemisphere and a warmer vortex often distorted in the Northern Hemisphere. It is concluded that due to interactions between dynamics, polar stratospheric cloud formation and chemistry, there is a possibility that some stratospheric ozone depletion could be effective in late winter near the night terminator in the Northern Hemisphere, whereas significant ozone depletion only occurs in early spring in the Southern Hemisphere. The importance of synoptic scale dynamics on the ozone transport between the high latitudes and the equator is also stressed. The model develops tongues of ozone-rich air from the high latitudes which are irreversibly mixed at mid-latitudes with tongues of ozone-poor air from the low latitudes. Similar tongues or filaments are clearly visible in the TOMS satellite data. They result from the activity of medium scale waves in the Southern Hemisphere, whereas in the Northern Hemisphere the larger scale planetary waves play a major role in their development, and their size and extension are larger. It is concluded that transport of the ozone depletion to the mid-latitudes could be more effective in the Northern than in the Southern Hemisphere.</t>
  </si>
  <si>
    <t>CARIOLLE, D (corresponding author), METEO FRANCE,CTR NATL RECH METEOROL,42 AVE CORIOLIS,F-31057 TOULOUSE,FRANCE.</t>
  </si>
  <si>
    <t>10.1016/0021-9169(92)90101-P</t>
  </si>
  <si>
    <t>HY123</t>
  </si>
  <si>
    <t>WOS:A1992HY12300011</t>
  </si>
  <si>
    <t>DAHE, Q; ZELLER, EJ; DRESCHHOFF, GAM</t>
  </si>
  <si>
    <t>THE DISTRIBUTION OF NITRATE CONTENT IN THE SURFACE SNOW OF THE ANTARCTIC ICE-SHEET ALONG THE ROUTE OF THE 1990 INTERNATIONAL TRANS-ANTARCTICA EXPEDITION</t>
  </si>
  <si>
    <t>MIDDLE ATMOSPHERE; PARTICLE-PRECIPITATION; TOTAL OZONE; STRATOSPHERE; DENITRIFICATION; ION; CHEMISTRY; EVENTS</t>
  </si>
  <si>
    <t>Previous work showed that nitrate measured at very high resolution (1.5 cm) in snow depositional sequences in Antarctica could be correlated with short-term phenomena such as solar proton events (Dreschhoff and Zeller, 1990). It was clear that deposition of the ionization products in the snow is strongly dependent upon precipitation and atmospheric conditions during and immediately after the event. Information about the geographic distribution of the nitrate fallout over Antarctica was limited to only a few sites, however. A unique opportunity to examine this aspect of the nitrate distribution and to test more fully the hypothesis that atmospheric ionization from solar-charged particles is responsible for a significant portion of nitrate was presented to us by a set of surface snow samples collected by the International Trans-Antarctica Expedition foot traverse. The set of 95 samples of the upper 25 cm was collected by one of us (Qin) at roughly equal distances along the 5736-km route from July 27, 1989, to March 3, 1990. Samples are distributed along a track from 65-degrees-05'S, 59-degrees-35'W, through 90-degrees-S, to 66-degrees-33'S, 95-degrees-39'E, which represents geomagnetic latitudes 50-degrees-S, west longitude, to 77-degrees-S, east longitude. The profiles of nitrate concentration and flux along the route were plotted and indicate that (especially at the higher elevation of the polar plateau) the distribution may be affected by electron precipitation.</t>
  </si>
  <si>
    <t>CHINESE ACAD SCI, LANZHOU INST GLACIOL &amp; GEOCRYOL, GANSU 73000, PEOPLES R CHINA; UNIV KANSAS, CTR SPACE TECHNOL, LAWRENCE, KS 66045 USA</t>
  </si>
  <si>
    <t>Chinese Academy of Sciences; University of Kansas</t>
  </si>
  <si>
    <t>MAY 1</t>
  </si>
  <si>
    <t>A5</t>
  </si>
  <si>
    <t>10.1029/92JA00142</t>
  </si>
  <si>
    <t>HT743</t>
  </si>
  <si>
    <t>WOS:A1992HT74300007</t>
  </si>
  <si>
    <t>CASANOVA, JP</t>
  </si>
  <si>
    <t>CHAETOGNATHS FROM ALVIN DIVES IN THE SANTA-CATALINA BASIN (CALIFORNIA), WITH DESCRIPTION OF 2 NEW HETEROKROHNIA SPECIES</t>
  </si>
  <si>
    <t>CHAETOGNATHA; HETEROKROHNIA; TAXONOMY; REPRODUCTION; ECOLOGY; PACIFIC</t>
  </si>
  <si>
    <t>BOUNDARY-LAYER ZOOPLANKTON; ANTARCTIC WATERS; SEAMOUNT; RATES</t>
  </si>
  <si>
    <t>Six species of deep-water chaetognaths have been caught near the bottom (at about 1300 m) during four dives of the submersible Alvin in the Santa Catalina Basin (California). Although few samples were taken, they are very interesting. New morphological data are presented on a supposed very well-known planktonic species (Sagitta macrocephala) and two new benthoplanktonic species of the genus Heterokrohnia are described. Details on the morphology and reproduction of the family Heterokrohniidae, and also on the bathymetric and zoogeographic distributions of Heterokrohnia species of the 'longidentata' group are given.</t>
  </si>
  <si>
    <t>CASANOVA, JP (corresponding author), UNIV AIX MARSEILLE 1,BIOL ANIM PLANCTON LAB,F-13331 MARSEILLE 3,FRANCE.</t>
  </si>
  <si>
    <t>10.1080/00222939200770411</t>
  </si>
  <si>
    <t>JJ331</t>
  </si>
  <si>
    <t>WOS:A1992JJ33100012</t>
  </si>
  <si>
    <t>LOUREIRO, ALM; VASCONCELLOS, MBA; PEREIRA, EB</t>
  </si>
  <si>
    <t>TRACE-ELEMENT DETERMINATION IN AEROSOLS FROM THE ANTARCTIC PENINSULA BY NEUTRON-ACTIVATION ANALYSIS</t>
  </si>
  <si>
    <t>JOURNAL OF RADIOANALYTICAL AND NUCLEAR CHEMISTRY-ARTICLES</t>
  </si>
  <si>
    <t>SOUTH POLE; METALS</t>
  </si>
  <si>
    <t>The knowledge of the composition of atmospheric aerosols in remote areas, like the Antarctic Peninsula is of great importance for the study of long-range transport of atmospheric contaminants and also from the climatological point of view. Instrumental neutron activation analysis was applied in the present work to determine the elements Al, V, Mn, Na, Cl, Ca, Au, Br, Sb, Sc, Fe, Zn, K, Th and La in aerosol samples collected in the Brazilian Antarctic Station Comandante Ferraz (62-degrees-S, 58-degrees-W) located on King George island in the Antarctic Peninsula. The sources of the aerosols were investigated by means of Enrichment Factors and Principal Factor Analysis. Both methods yielded similar results. Sea and soil were identified as the major sources of aerosols, in the samples collected al the Brazilian Station.</t>
  </si>
  <si>
    <t>INST SPATIAL RES, BR-12200 SAO JOSE CAMPOS, SP, BRAZIL</t>
  </si>
  <si>
    <t>BRAZILIAN NUCL ENERGY COMMISS, INST NUCL &amp; ENERGY RES INST, POB 11049, BR-05499 SAO PAULO, BRAZIL.</t>
  </si>
  <si>
    <t>Pereira, Enio/AAH-3308-2020; Vasconcellos, Marina B. A./E-8538-2014</t>
  </si>
  <si>
    <t>Pereira, Enio/0000-0002-5095-0085;</t>
  </si>
  <si>
    <t>AKADEMIAI KIADO RT</t>
  </si>
  <si>
    <t>BUDAPEST</t>
  </si>
  <si>
    <t>PRIELLE K U 19, PO BOX 245,, H-1117 BUDAPEST, HUNGARY</t>
  </si>
  <si>
    <t>0236-5731</t>
  </si>
  <si>
    <t>J RADIOAN NUCL CH AR</t>
  </si>
  <si>
    <t>J. Radioanal. Nucl. Chem.-Artic.</t>
  </si>
  <si>
    <t>10.1007/BF02041013</t>
  </si>
  <si>
    <t>Chemistry, Analytical; Chemistry, Inorganic &amp; Nuclear; Nuclear Science &amp; Technology</t>
  </si>
  <si>
    <t>Chemistry; Nuclear Science &amp; Technology</t>
  </si>
  <si>
    <t>JC598</t>
  </si>
  <si>
    <t>WOS:A1992JC59800004</t>
  </si>
  <si>
    <t>HATFIELD, EMC; RODHOUSE, PG; BARBER, DL</t>
  </si>
  <si>
    <t>PRODUCTION OF SOMA AND GONAD IN MATURING FEMALE ILLEX-ARGENTINUS (MOLLUSCA, CEPHALOPODA)</t>
  </si>
  <si>
    <t>SQUID MANTLE; OMMASTREPHIDAE; TEUTHOIDEA; MATURATION; MUSCLE</t>
  </si>
  <si>
    <t>Samples of female Illex argentinus were taken from the catch of a Japanese squid jigging vessel on the Patagonian Shelf during March 1986. Morphometrics of the somatic and reproductive organ systems and the histological structure of the mantle in relation to maturation were examined. The data suggest that growth and maturation occur simultaneously during most of the time that Illex argentinus females are on the feeding grounds. In a squid of a 'standard' mantle length the whole body mass increases relative to mantle length during maturation and growth of the reproductive organs. This is accompanied by a small but significant decrease in the relative mass of the mantle, head and viscera whilst the mass of the digestive gland remains constant. Although mantle mass of a 'standard' female squid decreases relative to mantle length with maturity this is not associated with degeneration of the mantle muscles. Energy and nutrient resources for maturation are apparently derived from the squid's food, not from reserves, and during the course of maturation there is an increasing shift of emphasis from somatic growth to production of gonad and accessory reproductive organs.</t>
  </si>
  <si>
    <t>MCMASTER UNIV,DEPT BIOL,HAMILTON L8S 4K1,ONTARIO,CANADA</t>
  </si>
  <si>
    <t>HATFIELD, EMC (corresponding author), BRITISH ANTARCTIC SURVEY,DIV MARINE LIFE SCI,MADINGLEY RD,CAMBRIDGE CB3 0ET,ENGLAND.</t>
  </si>
  <si>
    <t>10.1017/S0025315400037693</t>
  </si>
  <si>
    <t>HU706</t>
  </si>
  <si>
    <t>WOS:A1992HU70600002</t>
  </si>
  <si>
    <t>RODHOUSE, PG; HATFIELD, EMC</t>
  </si>
  <si>
    <t>PRODUCTION OF SOMA AND GONAD IN MATURING MALE ILLEX-ARGENTINUS (MOLLUSCA, CEPHALOPODA)</t>
  </si>
  <si>
    <t>GROWTH</t>
  </si>
  <si>
    <t>Samples of male Illex argentinus were taken from the catch of a Japanese squid jigging vessel on the Patagonian Shelf during March 1986 and an analysis was carried out on the morphometrics of the somatic and reproductive organ systems in relation to maturation. The data show that growth and maturation occurred simultaneously during most of the time that Illex argentinus males were on the feeding grounds over the southern Patagonian Shelf. In a squid of a 'standard' mantle length the whole body mass increased relative to mantle length during maturation and this could be attributed to the increase in mass of the reproductive and accessory reproductive organs. During maturation the mantle and digestive gland mass showed no significant change relative to mantle length. The mass of the head increased and the mass of the viscera decreased relative to mantle length. In male Illex argentinus, as in the female, the energy and nutrient resources for maturation are derived from the squid's food and during the course of maturation there is an increasing shift of emphasis from somatic growth to production of gonad and accessory reproductive organs. The proportional investment of body mass in reproductive and accessory reproductive organs predicted for a fully mature male Illex argentinus was less than half that of the female.</t>
  </si>
  <si>
    <t>RODHOUSE, PG (corresponding author), BRITISH ANTARCTIC SURVEY,DIV MARINE LIFE SCI,MADINGLEY RD,CAMBRIDGE CB3 0ET,ENGLAND.</t>
  </si>
  <si>
    <t>Rodhouse, Paul/0000-0001-5399-967X</t>
  </si>
  <si>
    <t>10.1017/S002531540003770X</t>
  </si>
  <si>
    <t>WOS:A1992HU70600003</t>
  </si>
  <si>
    <t>DARTNALL, HJG</t>
  </si>
  <si>
    <t>THE REPRODUCTIVE STRATEGIES OF 2 ANTARCTIC ROTIFERS</t>
  </si>
  <si>
    <t>The bdelloid rotifers Philodina gregaria Murray and Adineta grandis Murray were both cultured through three generations. The results suggested the following models for calculation purposes: (1) that individual Adineta grandis live for 40 days and, at death, give rise to five offspring; (2) that individual Philodina gregaria live for 89 days, producing 18 young at three-day intervals, the first on day 36 and the last on day 87 (the animal dying two days later). Mathematical expressions for population growth were formulated, from these models, and used to interpret the field observations obtained from a shallow pool on Signy Island (60-degrees 43' S, 45-degrees 38' W) during the course of an Antarctic summer. Midway through the summer, two seals crawled through the pool and upset the continuity of the field study. This natural catastrophe not only provided an interesting insight into the recovery of such habitats but provided an opportunity to test further the hypotheses formulated in the culture experiments.</t>
  </si>
  <si>
    <t>DARTNALL, HJG (corresponding author), BRITISH ANTARCTIC SURVEY,HIGH CROSS,MADINGLEY RD,CAMBRIDGE CB3 0ET,ENGLAND.</t>
  </si>
  <si>
    <t>10.1111/j.1469-7998.1992.tb04350.x</t>
  </si>
  <si>
    <t>HV686</t>
  </si>
  <si>
    <t>WOS:A1992HV68600011</t>
  </si>
  <si>
    <t>PINESCHI, L</t>
  </si>
  <si>
    <t>THE PREVENTION OF MARINE POLLUTION FROM SHIPS ACCORDING TO ANNEX-IV TO THE PROTOCOL ON ENVIRONMENTAL-PROTECTION TO THE ANTARCTIC TREATY</t>
  </si>
  <si>
    <t>MARINE POLLUTION BULLETIN</t>
  </si>
  <si>
    <t>PINESCHI, L (corresponding author), UNIV PARMA, FAC LAW, I-43100 PARMA, ITALY.</t>
  </si>
  <si>
    <t>0025-326X</t>
  </si>
  <si>
    <t>1879-3363</t>
  </si>
  <si>
    <t>MAR POLLUT BULL</t>
  </si>
  <si>
    <t>Mar. Pollut. Bull.</t>
  </si>
  <si>
    <t>10.1016/0025-326X(92)90558-N</t>
  </si>
  <si>
    <t>Environmental Sciences; Marine &amp; Freshwater Biology</t>
  </si>
  <si>
    <t>Environmental Sciences &amp; Ecology; Marine &amp; Freshwater Biology</t>
  </si>
  <si>
    <t>HY174</t>
  </si>
  <si>
    <t>WOS:A1992HY17400004</t>
  </si>
  <si>
    <t>GOLUBEVA, EN; IVANOV, JA; KUZIN, VI; PLATOV, GA</t>
  </si>
  <si>
    <t>NUMERICAL MODELING OF THE WORLD OCEAN CIRCULATION WITH THE UPPER MIXED-LAYER PARAMETERIZATION</t>
  </si>
  <si>
    <t>The analysis is given of changes arising in modelling of the World Ocean general circulation based on a one-component model after the introduction of the mixed-layer parameterization. The most interesting result is sub-surface currents changes. Among them there are: the eastward orientation of the Antarctic Circumpolar Current, the reorientation of the Atlantic and Pacific North Equatorial Currents and the appearance of circulation cells in the Indian Ocean.</t>
  </si>
  <si>
    <t>GOLUBEVA, EN (corresponding author), NOVOSIBIRSK COMP CTR,NOVOSIBIRSK,USSR.</t>
  </si>
  <si>
    <t>Golubeva, Elena N/L-1886-2013; Platov, Gennady/A-6598-2014; Golubeva, Elena/A-6606-2014</t>
  </si>
  <si>
    <t>Platov, Gennady/0000-0003-3142-0721; Golubeva, Elena/0000-0001-6178-6789</t>
  </si>
  <si>
    <t>JK403</t>
  </si>
  <si>
    <t>WOS:A1992JK40300002</t>
  </si>
  <si>
    <t>ZHARNITSKY, EV</t>
  </si>
  <si>
    <t>ON THE DYNAMICS OF ELLIPTIC VORTEX WITH A FREE-SURFACE</t>
  </si>
  <si>
    <t>SHALLOW-WATER</t>
  </si>
  <si>
    <t>The homogeneous eddy-like lens is considered to have elliptical isobaths and streamlines and parabolic vertical section. The eddy dynamics is defined by geometry and mutual orientation of the height ellipse and the streamfunction ellipse (hyperbola) and, also, by the Lagrangian function of dilatation of the lens. By the satisfaction of geostrophic balance with respect to modified Coriolis parameter in the rotating systems of reference and initial alignment of axes with each other there are vacillation with inertial period. By the disturbance of these conditions regime becomes more complicate, that so there exist the resonant and unresonant ways. The asymptotic solutions are obtained with the method of multiple scales for both these cases.</t>
  </si>
  <si>
    <t>ZHARNITSKY, EV (corresponding author), ARCTIC &amp; ANTARCTIC RES INST,ST PETERSBURG,USSR.</t>
  </si>
  <si>
    <t>WOS:A1992JK40300007</t>
  </si>
  <si>
    <t>VINOGRADOV, GM</t>
  </si>
  <si>
    <t>THE STRUCTURE OF HYPERIID (AMPHIPODA) COMMUNITY IN THE NORTHWEST PACIFIC</t>
  </si>
  <si>
    <t>LIFE-FORMS</t>
  </si>
  <si>
    <t>An analysis in given of the ratio of life forms of epi- and mesopelagic hyperiids in the Northwest Pacific. Many of life forms is absent here, but the share of gammarid-like perdators can increase up to 97% of the whole number of hyperiids. Main part of representatives of this life form here is Themisto pacifica. The spectrum of hyperiid life form in this area is very similar to the analogous spectrum in the Antarctic seas. The share of different life forms in hyperiid communities changes symmetrical in both hemispheres on all latitudes. This is well correlate with L. A. Zenkevitch's conception about biological structure of the World Ocean. It is a good example of regular latitudinal changes of biological phenomena.</t>
  </si>
  <si>
    <t>VINOGRADOV, GM (corresponding author), AN SEVERTSOV ANIM EVOLUT MORPHOL &amp; ECOL INST,MOSCOW,USSR.</t>
  </si>
  <si>
    <t>Vinogradov, Georgy/HTN-3590-2023</t>
  </si>
  <si>
    <t>Vinogradov, Georgy/0000-0002-4548-8017</t>
  </si>
  <si>
    <t>WOS:A1992JK40300014</t>
  </si>
  <si>
    <t>PAVLIDIS, YA</t>
  </si>
  <si>
    <t>THE SCALE OF THE LAST GLACIATION IN THE ARCTIC BASIN</t>
  </si>
  <si>
    <t>BARENTS SEA</t>
  </si>
  <si>
    <t>Fragmentariness of glacial ice spreading in the shelves of western Arctic Seas in the Late Pleistocene and absence of glacial fraces on the shelves of eastern Arctic Seas are proved on the base of geological and geophisical evidences. The limits of maximal ice spreading on the shelf are defined. The idea of packice development in Barentz and Kara Seas and under ice sedimentation of marine-glacial sediments is grounded. Mistakeness of concept of &lt;&gt; model of Valday glaciation in the northern hemisphere on the Antarctic tipe of glaciation os demonstrated.</t>
  </si>
  <si>
    <t>PAVLIDIS, YA (corresponding author), PP SHIRSHOV OCEANOL INST,MOSCOW,USSR.</t>
  </si>
  <si>
    <t>WOS:A1992JK40300020</t>
  </si>
  <si>
    <t>LUKASHINA, NP</t>
  </si>
  <si>
    <t>RECENT DISSOLUTION OF CALCIUM-CARBONATE IN TROPIC ATLANTIC ACCORDING TO BENTHIC FORAMINIFERA</t>
  </si>
  <si>
    <t>NORTH-ATLANTIC; OCEAN</t>
  </si>
  <si>
    <t>37 examples of recent bottom sediment taken from depth of 2020-6120 m from Northamerican and Canary basins have been studied. Korrelatio of full and destruction shells of planctonic foraminifera enables us to establish degree of dissolution of calcium carbonate. There is opinion this process connect with antarctic bottom water (AnDW). Communities of species benthic foraminifers show distribution of this water. In result have been establish that calcium carbonate connect with AnDW only on Mid - Atlantic ridge and near it. In east and west tiles of studying area dissolution of CaCO3 in base connect with increase of organic matter in sediment, that form agressiv to calcium carbonate environment.</t>
  </si>
  <si>
    <t>LUKASHINA, NP (corresponding author), PP SHIRSHOV OCEANOL INST,KALININGRAD,USSR.</t>
  </si>
  <si>
    <t>Lukashina, Nadezhda P/L-3351-2016</t>
  </si>
  <si>
    <t>WOS:A1992JK40300023</t>
  </si>
  <si>
    <t>EHRMANN, WU; MACKENSEN, A</t>
  </si>
  <si>
    <t>SEDIMENTOLOGICAL EVIDENCE FOR THE FORMATION OF AN EAST ANTARCTIC ICE-SHEET IN EOCENE OLIGOCENE TIME</t>
  </si>
  <si>
    <t>SEDIMENTS; RECORD; PALEOGENE; OCEAN</t>
  </si>
  <si>
    <t>Middle Eocene to late Oligocene sediments recovered at Ocean Drilling Program Sites 689 and 690 on Maud Rise in the southernmost Atlantic Ocean and at Sites 738 and 744 on Kerguelen Plateau in the southernmost Indian Ocean were analysed in order to study the depositional environment and the palaeoclimate. Special emphasis was placed on the reconstruction of the formation of a cryosphere on the Antarctic continent. The investigations include quantifications of carbonate and opal contents, grain size analyses and studies of clay mineral assemblages. The sedimentary sequence at all sites under investigation is highly pelagic, with nannofossil oozes and chalks dominant. The first indication of probable glacierization at sea level is in the form of isolated gravel and terrigenous sand grains, which indicate ice-rafting from middle Eocene time at c. 45.5 Ma. This is supported by enhanced concentrations of detrital chlorite and reworked kaolinite. Probably, some glaciers reached the sea, while most of the continent remained under the influence of a humid and warm to temperate climate. The growth of the inland ice resulted in enhanced physical weathering and in increased contents of detrital chlorite and kaolinite from about 40 Ma. A strengthening of the glacial conditions and the onset of continental East Antarctic glaciation is recorded in early Oligocene sediments with an age of 36 Ma. All major sediment parameters document this event. The clay mineralogy changed between c. 36.3 Ma and c. 35.5 Ma from smectite-dominated assemblages to illite- and chlorite-dominated assemblages, the latter being indicative of physical weathering under cooler climates. Large quantities of ice-rafted gravel and sand accumulated on the Kerguelen Plateau between 36.0 Ma and 35.8 Ma. At the same time, an 1 increase in opal content occurred as well as a decrease in carbonate. The sediment parameters imply that the East Antarctic continent was more or less totally buried beneath the ice during Oligocene time. The ice sheet, however, probably did not have a polar but a temperate character, as indicated by the occurrence of Nothofagus and relatively warm surface water temperatures prohibiting the long-distance transport of debris by icebergs.</t>
  </si>
  <si>
    <t>EHRMANN, WU (corresponding author), ALFRED WEGENER INST POLAR &amp; MARINE RES,COLUMBUSSTR,W-2850 BREMERHAVEN,GERMANY.</t>
  </si>
  <si>
    <t>10.1016/0031-0182(92)90185-8</t>
  </si>
  <si>
    <t>HX010</t>
  </si>
  <si>
    <t>WOS:A1992HX01000006</t>
  </si>
  <si>
    <t>DREW, EA; HASTINGS, RM</t>
  </si>
  <si>
    <t>A YEAR-ROUND ECOPHYSIOLOGICAL STUDY OF HIMANTOTHALLUS-GRANDIFOLIUS (DESMARESTIALES, PHAEOPHYTA) AT SIGNY-ISLAND, ANTARCTICA</t>
  </si>
  <si>
    <t>PHYCOLOGIA</t>
  </si>
  <si>
    <t>SEASONAL GROWTH; LAMINARIA</t>
  </si>
  <si>
    <t>Field studies carried out on the Antarctic brown macroalga Himantothallus grandifolius (A. Gepp et E.S. Gepp) A.D. Zinova (Desmarestiales, Phaeophyta) during two summers and an intervening winter season are described. Monitoring of plant growth by the punched-hole technique shows that elongation of the lamina stops a month before the onset of fast sea-ice in the austral autumn, but begins again a month before sea-ice break-out. In situ photosynthesis measurements carried out at 2-weekly intervals show that net carbon accretion also ceases as early as March, two months prior to formation of the sea-ice, and recommences before sea-ice break-out. A short period of high carbon accretion occurs immediately after the ice has gone, but this soon decreases abruptly due to reduction of underwater irradiance by a dense phytoplankton bloom during mid-summer. The high rates of carbon accretion do not recommence even after the bloom decays, because water clarity is by then dramatically reduced by terrestrial run-off and turbid glacial melt-water. Nutrient levels are sufficiently high throughout the year to support maximal rates of macroalgal photosynthesis, but water temperature seldom reaches even 1-degrees-C, resulting in relatively low metabolic rates. However, these are still sufficient to produce photosynthetic rates up to 9-mu-g C cm-2 h-1 at a saturation irradiance of 10 W m-2, and carbon loss due to dark respiration of up to 2-mu-g C cm-2 h-1.</t>
  </si>
  <si>
    <t>GATTY MARINE LAB, ST ANDREWS KY16 9AJ, FIFE, SCOTLAND; BRITISH ANTARCTIC SURVEY, CAMBRIDGE CB3 0ET, ENGLAND</t>
  </si>
  <si>
    <t>University of St Andrews; UK Research &amp; Innovation (UKRI); Natural Environment Research Council (NERC); NERC British Antarctic Survey</t>
  </si>
  <si>
    <t>2-4 PARK SQUARE, MILTON PARK, ABINGDON OR14 4RN, OXON, ENGLAND</t>
  </si>
  <si>
    <t>0031-8884</t>
  </si>
  <si>
    <t>2330-2968</t>
  </si>
  <si>
    <t>Phycologia</t>
  </si>
  <si>
    <t>MAY-JUL</t>
  </si>
  <si>
    <t>10.2216/i0031-8884-31-3-4-262.1</t>
  </si>
  <si>
    <t>HZ840</t>
  </si>
  <si>
    <t>WOS:A1992HZ84000006</t>
  </si>
  <si>
    <t>ECOLOGY AND SYSTEMATICS</t>
  </si>
  <si>
    <t>WALTON, DWH (corresponding author), BRITISH ANTARCTIC SURVEY,MADINGLEY RD,CAMBRIDGE CB3 0ET,ENGLAND.</t>
  </si>
  <si>
    <t>Walton, David/0000-0002-7103-4043</t>
  </si>
  <si>
    <t>10.1016/0169-5347(92)90212-T</t>
  </si>
  <si>
    <t>HQ791</t>
  </si>
  <si>
    <t>WOS:A1992HQ79100009</t>
  </si>
  <si>
    <t>WEVER, HE; STOREY, BC</t>
  </si>
  <si>
    <t>BIMODAL MAGMATISM IN NORTHEAST PALMER LAND, ANTARCTIC PENINSULA - GEOCHEMICAL EVIDENCE FOR A JURASSIC ENSIALIC BACK-ARC BASIN</t>
  </si>
  <si>
    <t>ND ISOTOPIC EVIDENCE; TRACE-ELEMENT; DISCRIMINATION DIAGRAMS; SOUTHERN ANDES; BREAK-UP; BASALTS; ROCKS; GONDWANALAND; EXTENSION; BEARING</t>
  </si>
  <si>
    <t>Major- and trace-element (XRF and INAA) and Nd-isotope analyses are presented on a Jurassic bimodal association of basic greenstones and silicic metavolcanic rocks from the Black Coast, northeast Palmer Land, Antarctic Peninsula. The greenstones are divided into three sub-groups, indistinct in the field, but which have geochemical characteristics of island arc tholeiites (group I), E-type MORB (group II), and continental arc basalts (group III). The tholeiites of group I and II have a similar range of epsilon(Nd) values ( + 3.7 to -1.2) and were produced from a heterogeneous, large ion lithophile element (LILE)-enriched, mantle source. The rocks of group III show a much stronger enrichment in LILE than groups I and II, and were derived from a mantle source with slightly lower epsilon(Nd) values (-2.3 to -5.0). The silicic volcanic rocks have low epsilon(Nd) values (-7.1 to -8.7) indicating a dominant crustal source, although trace element concentrations show a within-plate affinity. The origin and tectonic setting of this bimodal suite is discussed in relation to Mesozoic subduction along the proto-Pacific margin of the Antarctic Peninsula and southern South America and intra-continental extension associated with the break-up of Gondwana. It is concluded that the mafic greenstones and silicic metavolcanic rocks formed in an ensialic back-arc basin setting where, during a period of continental lithospheric attenuation, the rise of a mantle diapir may have caused widespread bimodal magmatism. The geographical extent of the Palmer Land basin is unknown at present, but it may be part of a much larger Weddell Sea or proto-Weddell Sea back-arc basin system.</t>
  </si>
  <si>
    <t>WEVER, HE (corresponding author), NATL ENVIRONM RES COUNCIL, BRITISH ANTARCTIC SURVEY, HIGH CROSS, MADINGLEY RD, CAMBRIDGE CB3 0ET, ENGLAND.</t>
  </si>
  <si>
    <t>1879-3266</t>
  </si>
  <si>
    <t>APR 30</t>
  </si>
  <si>
    <t>10.1016/0040-1951(92)90429-A</t>
  </si>
  <si>
    <t>JA693</t>
  </si>
  <si>
    <t>WOS:A1992JA69300018</t>
  </si>
  <si>
    <t>PANKHURST, RJ; HERVE, F; ROJAS, L; CEMBRANO, J</t>
  </si>
  <si>
    <t>MAGMATISM AND TECTONICS IN CONTINENTAL CHILOE, CHILE (42-DEGREES-42-DEGREES-30'S)</t>
  </si>
  <si>
    <t>SYMP ON GEODYNAMICS OF THE ANDEAN CHAIN</t>
  </si>
  <si>
    <t>MAY 15-17, 1990</t>
  </si>
  <si>
    <t>INST SCI NUCL, GRENOBLE, FRANCE</t>
  </si>
  <si>
    <t>INST SCI NUCL</t>
  </si>
  <si>
    <t>ANDES</t>
  </si>
  <si>
    <t>The Chiloe-Chonos region seems to preserve the oldest depositional events in the fore-arc accretionary complex of the Southeast Pacific margin. There are isolated occurrences of low-grade metamorphic rocks, including slates with a Devonian trilobite fauna and schists that give Rb-Sr evidence of a ca, 290 Ma metamorphism. Pillow basalts and ultramafic rocks may represent parts of the Pan-Thalassic ocean floor on which the Palaeozoic sediments were laid down. Emergence of a magmatic arc is indicated by Jurassic to Early Cretaceous volcanogenic and marine deposits. During the mid-Cretaceous climax of plutonic activity, these were intruded by monzogranites, which here constitute the eastern portion of the North Patagonian batholith. They give Rb-Sr isochron ages of 120-100 Ma (Barremian-Albian). Initial Sr-87/Sr-86 ratios of 0.7040-0.7045, and epsilon(Ndt) values of +0.5 to +1.5, indicate a simple petrogenesis with a mantle source. The western part of the batholith is petrologically more primitive, being composed predominantly of tonalite, diorite and gabbro, and initial Sr-87/Sr-86 ratios are more variable. Late Cenozoic movement of the Liquine-Ofqui fault zone (LOFZ) generated deep pull-apart basins to the west of the uplifted batholith/basement complex. These were filled by thick marine sequences of volcanogenic debris, indicating the wide extent of a mainly rhyolitic volcanic field during Miocene times, Pliocene tonalite and granodiorite plutons (dated by a Rb-Sr whole-rock isochron at 4.7 +/- 0.5 Ma) and Holocene andesite-basalt stratovolcanoes are located along the LOFZ. The latter feature has thus been a major influence on the tectonic evolution of the area. There is no evidence for major post-Palaeozoic compression or crustal shortening.</t>
  </si>
  <si>
    <t>UNIV CHILE,DEPT GEOL &amp; GEOFIS,SANTIAGO,CHILE</t>
  </si>
  <si>
    <t>Universidad de Chile</t>
  </si>
  <si>
    <t>PANKHURST, RJ (corresponding author), NERC,ISOTOPE GEOSCI LAB,BRITISH ANTARCTIC SURVEY,NOTTINGHAM NG12 5GG,ENGLAND.</t>
  </si>
  <si>
    <t>Herve, Francisco/HDO-6628-2022; Cembrano, Jose M/D-1389-2014</t>
  </si>
  <si>
    <t>10.1016/0040-1951(92)90431-5</t>
  </si>
  <si>
    <t>WOS:A1992JA69300020</t>
  </si>
  <si>
    <t>PALAIS, JM; GERMANI, MS; ZIELINSKI, GA</t>
  </si>
  <si>
    <t>INTERHEMISPHERIC TRANSPORT OF VOLCANIC ASH FROM A 1259 AD VOLCANIC-ERUPTION TO THE GREENLAND AND ANTARCTIC ICE SHEETS</t>
  </si>
  <si>
    <t>GLASSES</t>
  </si>
  <si>
    <t>A strong volcanic sulfuric acid signal corresponding to an age of 1259 A.D. has been reported in ice cores from Greenland, Antarctica, and Arctic Canada. Tiny (&lt; 5-mu-m) volcanic glass shards were reported previously in samples from this layer in an ice core from the South Pole. Here we report the discovery of volcanic glass shards from a contemporaneous layer in an ice core from Summit, Greenland. The major element composition of the glass shards in the Greenland sample are identical to those from the South Pole, confirming the assumption that has been made previously that the sulfuric acid signal in the ice cores is an inter-hemispheric time stratigraphic marker. The composition of these glass shards is similar to those produced by a 550-700 yrs. B.P. eruption of El Chichon volcano in Mexico, suggesting that it may be the source of the widely dispersed material.</t>
  </si>
  <si>
    <t>MCCRONE ASSOCIATES, WESTMONT, IL 60559 USA; UNIV NEW HAMPSHIRE, INST STUDY EARTH OCEANS &amp; SPACE, GLACIER RES GRP, DURHAM, NH 03824 USA</t>
  </si>
  <si>
    <t>University System Of New Hampshire; University of New Hampshire</t>
  </si>
  <si>
    <t>NATL SCI FDN, DIV POLAR PROGRAMS, WASHINGTON, DC 20550 USA.</t>
  </si>
  <si>
    <t>1944-8007</t>
  </si>
  <si>
    <t>APR 24</t>
  </si>
  <si>
    <t>10.1029/92GL00240</t>
  </si>
  <si>
    <t>HR641</t>
  </si>
  <si>
    <t>WOS:A1992HR64100018</t>
  </si>
  <si>
    <t>FIOCCO, G; CACCIANI, M; DIGIROLAMO, P; FUA, D</t>
  </si>
  <si>
    <t>STRATOSPHERIC CLOUDS AT SOUTH-POLE DURING 1988 .1. RESULTS OF LIDAR OBSERVATIONS AND THEIR RELATIONSHIP TO TEMPERATURE</t>
  </si>
  <si>
    <t>ANTARCTIC OZONE HOLE; AIRBORNE LIDAR; AEROSOL; WINTER; CONDENSATION; PARTICLES; BALLOON; GROWTH</t>
  </si>
  <si>
    <t>An optical radar-lidar-has been operational at the Amundsen-Scott South Pole Station since summer 1987-1988. The observations were specially directed to the detection of aerosol layers and polar stratospheric clouds (PSCs). The lidar utilized a Nd-YAG laser followed by a second harmonic generator, and a 0.5-m diameter Cassegrain receiving telescope. Results obtained during the period May-October 1988 are summarized. Some 10,000 profiles of the lidar echoes, each the result of 1-min averaging. were obtained. Data sets consisting of profiles of the scattering ratio and of the backscattering cross section B(a), based on half-hour averaging, are presented. The data can be related to profiles of the atmospheric temperature T, usually obtained on a daily basis at South Pole. Stratifications appear to have two distinct types of structures: one structure shows only a modest variation with height; the other is characterized by sharp features, with large changes of the cross section with height. The basic results, the relationship between B(a) and T, and their statistical relevance are considered in this paper. The microphysical interpretation, the attribution of these structures to PSC Type I and Type II, respectively involving the condensation of nitric acid trihydrate and of water ice. and the seasonal evolution of the phenomena are treated in a companion paper.</t>
  </si>
  <si>
    <t>NOAA, ENVIRONM RES LAB, CLIMATE DIAGNOST &amp; MONITORING LAB, BOULDER, CO 80303 USA; CNR, IST FIS ATMOSFERA, ROME, ITALY</t>
  </si>
  <si>
    <t>National Oceanic Atmospheric Admin (NOAA) - USA; Consiglio Nazionale delle Ricerche (CNR)</t>
  </si>
  <si>
    <t>FIOCCO, G (corresponding author), UNIV ROME LA SAPIENZA, DEPT PHYS, PIAZZALE ALDO MORO 2, I-00185 ROME, ITALY.</t>
  </si>
  <si>
    <t>DI GIROLAMO, Paolo/0000-0002-7420-3164</t>
  </si>
  <si>
    <t>APR 20</t>
  </si>
  <si>
    <t>D5</t>
  </si>
  <si>
    <t>10.1029/91JD03124</t>
  </si>
  <si>
    <t>HQ644</t>
  </si>
  <si>
    <t>WOS:A1992HQ64400011</t>
  </si>
  <si>
    <t>PITARI, G; PALERMI, S; VISCONTI, G; PRINN, RG</t>
  </si>
  <si>
    <t>OZONE RESPONSE TO A CO2 DOUBLING - RESULTS FROM A STRATOSPHERIC CIRCULATION MODEL WITH HETEROGENEOUS CHEMISTRY</t>
  </si>
  <si>
    <t>INSITU ER-2 DATA; MIDDLE ATMOSPHERE; GRAVITY-WAVE; GENERAL-CIRCULATION; ANTARCTIC VORTEX; TRACE GASES; DESTRUCTION; SOLAR</t>
  </si>
  <si>
    <t>A spectral three-dimensional model of the stratosphere has been used to study the sensitivity of polar ozone with respect to a carbon dioxide increase. The lower stratospheric cooling associated with an imposed CO2 doubling may increase the probability of polar stratospheric cloud (PSC) formation and thus affect ozone. We compare the ozone perturbation obtained with the inclusion of a simple parameterization for heterogeneous chemistry on PSCs to that relative to a pure homogeneous chemistry. In both cases the temperature perturbation is determined by a CO2 doubling, while the total chlorine content is kept at the present level. It is shown that the lower temperature may increase the depth and the extension of the ozone hole by extending the area amenable to PSC formation. It may be argued that this effect, coupled with an increasing amount of chlorine, may produce a positive feedback on the ozone destruction.</t>
  </si>
  <si>
    <t>MIT, CTR GLOBAL CHANGE SCI, CAMBRIDGE, MA 02139 USA</t>
  </si>
  <si>
    <t>Massachusetts Institute of Technology (MIT)</t>
  </si>
  <si>
    <t>PITARI, G (corresponding author), UNIV LAQUILA, DIPARTIMENTO FIS, I-67100 LAQUILA, ITALY.</t>
  </si>
  <si>
    <t>Pitari, Giovanni/0000-0001-7051-9578</t>
  </si>
  <si>
    <t>10.1029/92JD00164</t>
  </si>
  <si>
    <t>WOS:A1992HQ64400013</t>
  </si>
  <si>
    <t>CORNWELL, HJC; ANDERSON, SS; THOMPSON, PM; MAYER, SJ; ROSS, HM; POMEROY, PP; MUNRO, R</t>
  </si>
  <si>
    <t>THE SEROLOGICAL RESPONSE OF THE COMMON SEAL (PHOCA-VITULINA) AND THE GRAY SEAL (HALICHOERUS-GRYPUS) TO PHOCINE DISTEMPER VIRUS AS MEASURED BY A CANINE-DISTEMPER VIRUS NEUTRALIZATION TEST</t>
  </si>
  <si>
    <t>SCIENCE OF THE TOTAL ENVIRONMENT</t>
  </si>
  <si>
    <t>SEALS; PHOCA-VITULINA; HALICHOERUS-GRYPUS; PHOCINE DISTEMPER VIRUS; CANINE DISTEMPER NEUTRALIZATION TEST; ANTIBODIES; MOTHER AND PUPS</t>
  </si>
  <si>
    <t>IMMUNE-RESPONSES; ANTIGENS</t>
  </si>
  <si>
    <t>The application of a canine distemper virus (CDV) neutralisation test revealed that antibody titres of up to 11 620 were present in the sera of common seals during the epizootic of phocine distemper in British waters. However, during the later stages of the epizootic and afterwards, a surprisingly high proportion of animals were still seronegative. Titres of from 90 to 183 were common in diseased animals and were probably indicative of partial immunosuppression. A few animals with proven phocine distemper had titres of less than 64, this being evidence of a more profound immunosuppression. Recovered animals tended to have moderate to high titres and in some cases these persisted for at least 6.5 months. By contrast, the administration of an inactivated CDV vaccine produced antibody which declined rapidly to very low levels within the same period. Infection also occurred in grey seals in 1988 but without severe mortality. Antibody titres in this species nearly always lay in the range 128-734 and persisted at or around this level for at least 12 months. In both common and grey seals, antibody was transferred by suckling from mother to pup but absorption by the pup seemed to take place more slowly than in domestic mammals.</t>
  </si>
  <si>
    <t>BRITISH ANTARCTIC SURVEY,SEA MAMMAL RES UNIT,CAMBRIDGE CB3 0ET,ENGLAND; UNIV ABERDEEN,DEPT ZOOL,ABERDEEN AB9 1FX,SCOTLAND; RSPCA SEAL UNIT,NORFOLK PE31 8ND,ENGLAND; SCOTTISH AGR COLL VET INVEST CTR,INVERNESS IV2 4JZ,SCOTLAND; MOREDUN RES INST,DEPT PATHOL,ANIM DIS RES ASSOC,EDINBURGH EH17 7JH,MIDLOTHIAN,SCOTLAND</t>
  </si>
  <si>
    <t>UK Research &amp; Innovation (UKRI); Natural Environment Research Council (NERC); NERC British Antarctic Survey; University of Aberdeen; Moredun Research Institute</t>
  </si>
  <si>
    <t>CORNWELL, HJC (corresponding author), UNIV GLASGOW,SCH VET,DEPT VET PATHOL,GLASGOW G61 1QH,SCOTLAND.</t>
  </si>
  <si>
    <t>pomeroy, patrick p/C-1597-2010; Thompson, Paul Michael/AGR-6267-2022</t>
  </si>
  <si>
    <t>Thompson, Paul Michael/0000-0001-6195-3284</t>
  </si>
  <si>
    <t>0048-9697</t>
  </si>
  <si>
    <t>SCI TOTAL ENVIRON</t>
  </si>
  <si>
    <t>Sci. Total Environ.</t>
  </si>
  <si>
    <t>10.1016/0048-9697(92)90036-R</t>
  </si>
  <si>
    <t>HQ754</t>
  </si>
  <si>
    <t>WOS:A1992HQ75400011</t>
  </si>
  <si>
    <t>STOLARSKI, R; BOJKOV, R; BISHOP, L; ZEREFOS, C; STAEHELIN, J; ZAWODNY, J</t>
  </si>
  <si>
    <t>MEASURED TRENDS IN STRATOSPHERIC OZONE</t>
  </si>
  <si>
    <t>ANTARCTIC OZONE; SAGE-II; NORTHERN-HEMISPHERE; MCMURDO STATION; HOLE; PROFILE; TOMS</t>
  </si>
  <si>
    <t>Recent findings, based on both ground-based and satellite measurements, have established that there has been an apparent downward trend in the total column amount of ozone over mid-latitude areas of the Northern Hemisphere in all seasons. Measurements of the altitude profile of the change in the ozone concentration have established that decreases are taking place in the lower stratosphere in the region of highest ozone concentration. Analysis of updated ozone records, through March of 1991, including 29 stations in the former Soviet Union, and analysis of independently calibrated satellite data records from the Total Ozone Mapping Spectrometer and Stratospheric Aerosol and Gas Experiment instruments confirm many of the findings originally derived from the Dobson record concerning northern mid-latitude changes in ozone. The data from many instruments now provide a fairly consistent picture of the change that has occurred in stratospheric ozone levels.</t>
  </si>
  <si>
    <t>WORLD METEOROL ORG,CH-1211 GENEVA 20,SWITZERLAND; UNIV THESSALONIKI,GR-54006 SALONIKA,GREECE; ALLIED SIGNAL CORP,BUFFALO,NY 14210; SWISS FED INST TECHNOL,ATMOSPHER PHYS LAB,CH-8093 ZURICH,SWITZERLAND; NASA,LANGLEY RES CTR,HAMPTON,VA 23665</t>
  </si>
  <si>
    <t>Aristotle University of Thessaloniki; Swiss Federal Institutes of Technology Domain; ETH Zurich; National Aeronautics &amp; Space Administration (NASA); NASA Langley Research Center</t>
  </si>
  <si>
    <t>STOLARSKI, R (corresponding author), NASA,GODDARD SPACE FLIGHT CTR,GREENBELT,MD 20771, USA.</t>
  </si>
  <si>
    <t>Stolarski, Richard S/B-8499-2013</t>
  </si>
  <si>
    <t>APR 17</t>
  </si>
  <si>
    <t>10.1126/science.256.5055.342</t>
  </si>
  <si>
    <t>HP032</t>
  </si>
  <si>
    <t>WOS:A1992HP03200027</t>
  </si>
  <si>
    <t>SEMTNER, AJ; CHERVIN, RM</t>
  </si>
  <si>
    <t>OCEAN GENERAL-CIRCULATION FROM A GLOBAL EDDY-RESOLVING MODEL</t>
  </si>
  <si>
    <t>WORLD OCEAN; NORTH-ATLANTIC; INDIAN-OCEAN; WATER; TRANSPORT; RESOLUTION; CURRENTS; PACIFIC; EDDIES; DRIVEN</t>
  </si>
  <si>
    <t>A concerted effort has been made to simulate the global ocean circulation with resolved eddies, using a highly optimized model on the best available supercomputer. An earlier 20-year spin-up has been extended for 12.5 additional years: the first 2.5 with continued annual mean forcing and the final 10.0 with climatological monthly forcing. Model output archived at 3-day intervals has been analyzed into mean fields, standard deviations, products, and covariances on monthly, annual, and multiyear time scales. The multiyear results are examined here in order to give insight into the general circulation of the world ocean. The three-dimensional flow fields of the model are quite realistic, even though resolution of eddies in high latitudes is marginal with a 0.5-degrees, 20-level grid. The use of seasonal forcing improves the simulation, especially in the tropics and high northern latitudes. Mid-latitude gyre circulations, western boundary currents, zonal equatorial flows, and the Antarctic Circumpolar Current (ACC) all show mean and eddy characteristics similar to those observed. There is also some indication of eddy intensification of the mean flow of the ACC and of separated boundary jets. A global thermohaline circulation of North Atlantic Deep Water is identified in deep western boundary currents connected by the ACC. This deep circulation rises mainly in the equatorial Pacific. Several zonal jets are an integral part of this circulation near the equator, The deep flow rises toward the surface in a series of switchbacks. Much of the thermohaline return flow then follows an eddy-rich warm-water route through the Indonesian archipelago and around the southern tip of Africa. However, some intermediate level portions of the thermohaline circulation return south into the ACC and follow a cold water route through the Drake Passage. The representation of a global conveyor belt circulation with narrow and relatively high-speed currents along most of its path may be the most important result of this modeling study. Statistics of scalar fields such as transport stream function and surface height are exhibited, as are time series and frequency spectra of certain variables at selected points. These provide a baseline for comparison both with observations and with other model studies at higher resolution. Mean and eddy characteristics of the near-surface temperature and salinity fields are discussed, and surface forcing fields are examined. In particular, combined thermal and hydrological forcing effects are found to drive a conveyor belt circulation between the tropical Pacific and the high-latitude North Atlantic. The effect of weak restoring terms to observed temperature and salinity at great depth and in polar latitudes is found mainly to augment the model's convective processes, which are poorly resolved with 0.5-degrees grid spacing. However, the deep restoring terms are insignificant in both the tropics and the mid-latitudes. The geographical distributions of eddy heat and salt transport are discussed. The eddies transport heat and salt down the gradients and along the mean flow in many regions of strong currents. Net meridional transports of heat and salt by both the total currents and the eddies are computed for the Atlantic, the Indo-Pacific, and the global ocean. The total currents provide for poleward heat transport (except near 40-degrees-S, where the contribution from ACC instabilities is rather weak) and, in particular, for that needed to sustain the conveyor belt transport. Meridional eddy transports are especially important for warming the Pacific upwelting branch of the thermohaline circulation and for transporting salt across the equator into the North Pacific. Planned improvements to the model include a free-surface treatment of the barotropic mode and additions of the Arctic Basin and sea ice. A fully prognostic extension of the existing integration is intended, with subsequent transitioning of the model onto a 0.25-degrees grid having very realistic geometry. The 0.25-degrees version of the model will run effectively on newly available supercomputers.</t>
  </si>
  <si>
    <t>USN, POSTGRAD SCH, DEPT OCEANOG, MONTEREY, CA 93943 USA.</t>
  </si>
  <si>
    <t>APR 15</t>
  </si>
  <si>
    <t>C4</t>
  </si>
  <si>
    <t>10.1029/92JC00095</t>
  </si>
  <si>
    <t>HQ256</t>
  </si>
  <si>
    <t>WOS:A1992HQ25600024</t>
  </si>
  <si>
    <t>FANNING, KA</t>
  </si>
  <si>
    <t>NUTRIENT PROVINCES IN THE SEA - CONCENTRATION RATIOS, REACTION-RATE RATIOS, AND IDEAL COVARIATION</t>
  </si>
  <si>
    <t>ISOPYCNAL SURFACES; WATERS; OCEAN; PHYTOPLANKTON; MARINE; NITROGEN; PRODUCTIVITY; PHOSPHORUS; CHEMISTRY; ATLANTIC</t>
  </si>
  <si>
    <t>Global distributions of the ratios of the concentrations of nitrate + nitrite (= [N]) and phosphate (= [P]) are evaluated from Geochemical Ocean Sections Study (GEOSECS) and Transient Tracers in the Ocean (TTO) data sets. If large oceanic regions (or provinces) can be identified on the basis of constant [N]:[P] ratios, then the distribution equation for a reactive variable shows that the ratio of the net reaction rates involving N and P in each one is equal to its concentration ratio. Organisms within the interiors of the provinces would then be in balance with the ratios in which the nutrients are present, producing a non-fractionated or ideal nutrient covariation. Such provinces can be observed throughout the ocean, Notable features are as follows: (1) Between the euphotic zone and 500 m in the west central North Atlantic is a large region in which N-P regeneration produces very high [N]:[P] ratios: approximately 50 mol mol-1. Potential causes are 18-degrees Water formation, coccolithophorid growth, nitrogen fixation, or atmospheric fixed-nitrogen deposition. (2) Most oligotrophic surface waters seem to have [N]:[P] between 0 and 3 mol mol-1, implying that the net removal ratio of N and P in those waters is 0-3 mol mol-1. (3) Below 600 m, the ocean contains large provinces with N-P regeneration ratios of 12-18 mol mol-1. The dominant ratio is slightly sub-Redfield at 14.5-15 mol mol-1, with the entire Indian Ocean below 3000 m being ideally covariant at 14.7 mol mol-1. The northeastern Pacific has provinces with very low regeneration ratios (&lt; 14 mol mol-1). Vertical boundaries between deep provinces in the western Pacific and eastern Atlantic suggest that particles from immediately above control regeneration ratios, whereas the more horizontal boundaries between western Atlantic provinces appear to reflect a greater importance of horizontally transported particles in water masses like Antarctic Intermediate Water. N-P reaction rate ratios along deep isopycnal surfaces are quite variable.</t>
  </si>
  <si>
    <t>UNIV S FLORIDA, DEPT MARINE SCI, 140 7TH AVE S, ST PETERSBURG, FL 33701 USA.</t>
  </si>
  <si>
    <t>10.1029/92JC00007</t>
  </si>
  <si>
    <t>WOS:A1992HQ25600034</t>
  </si>
  <si>
    <t>BENOIT, PH; SEARS, H; SEARS, DWG</t>
  </si>
  <si>
    <t>THE NATURAL THERMOLUMINESCENCE OF METEORITES .4. ORDINARY CHONDRITES AT THE LEWIS CLIFF ICE FIELD</t>
  </si>
  <si>
    <t>THERMO-LUMINESCENCE; ANTARCTIC METEORITES; TERRESTRIAL AGES; HISTORY; UPDATE</t>
  </si>
  <si>
    <t>Natural thermoluminescence (TL) measurements have been made on 302 meteorites from the vicinity of the Lewis Cliff in the Beardmore region of Antarctica. The data provide information on terrestrial age and unusual radiation and thermal histories, which, in turn, are helpful in identifying fragments of a single fall and in understanding ice sheet movements and the mechanisms by which meteorite concentration occurs at this site. The present data with data for induced TL, class, find location, hand-specimen descriptions and mineral composition have enabled 70 of the present samples to be assigned to 27 groups of paired meteorites, with between 5 and 2 meteorites in each group. The distribution of meteorites on the ice, the shape of the fields of paired meteorites, and trends in the natural TL data indicate that there is a western component to the movement of the ice at this location, as well as the previously supposed movement to the north. This western vector probably explains the concentration of meteorites along the western edge of the ice tongue. Meteorites at the northern end of the tongue (the Lower Ice Tongue), and Meteorite Moraine to the east, have relatively high natural TL, and therefore young terrestrial ages, while those on the upper tongue show a broad range of ages including a great many large ages. Details of the meteorite concentration are different on the Upper and Lower Tongue and it might be that these two parts of the ice sheet are unrelated. These new natural TL data identify several recent falls and several meteorites which probably had unusually small perihelia immediately prior to capture by the earth.</t>
  </si>
  <si>
    <t>BENOIT, PH (corresponding author), UNIV ARKANSAS, DEPT CHEM &amp; BIOCHEM, COSMOCHEM GRP, FAYETTEVILLE, AR 72701 USA.</t>
  </si>
  <si>
    <t>APR 10</t>
  </si>
  <si>
    <t>B4</t>
  </si>
  <si>
    <t>10.1029/91JB02982</t>
  </si>
  <si>
    <t>HQ336</t>
  </si>
  <si>
    <t>WOS:A1992HQ33600021</t>
  </si>
  <si>
    <t>AIKEN, GR; MCKNIGHT, DM</t>
  </si>
  <si>
    <t>MICROBIALLY DERIVED ORGANIC-MATTER IN ANTARCTIC LAKES</t>
  </si>
  <si>
    <t>ABSTRACTS OF PAPERS OF THE AMERICAN CHEMICAL SOCIETY</t>
  </si>
  <si>
    <t>US GEOL SURVEY,ARVADA,CO 80002</t>
  </si>
  <si>
    <t>United States Department of the Interior; United States Geological Survey</t>
  </si>
  <si>
    <t>0065-7727</t>
  </si>
  <si>
    <t>ABSTR PAP AM CHEM S</t>
  </si>
  <si>
    <t>Abstr. Pap. Am. Chem. Soc.</t>
  </si>
  <si>
    <t>APR 5</t>
  </si>
  <si>
    <t>GEOC</t>
  </si>
  <si>
    <t>Chemistry, Multidisciplinary</t>
  </si>
  <si>
    <t>HK161</t>
  </si>
  <si>
    <t>WOS:A1992HK16102486</t>
  </si>
  <si>
    <t>MOUNTFORD, MD; ROTHERY, P</t>
  </si>
  <si>
    <t>DENSITY-DEPENDENT POPULATIONS</t>
  </si>
  <si>
    <t>MOUNTFORD, MD (corresponding author), NERC,INST TERR ECOL,MONKS WOOD EXPTL STN,ABBOTS RIPTON,HUNTINGDON PE17 2LS,ENGLAND.</t>
  </si>
  <si>
    <t>APR 2</t>
  </si>
  <si>
    <t>10.1038/356391b0</t>
  </si>
  <si>
    <t>HL830</t>
  </si>
  <si>
    <t>WOS:A1992HL83000040</t>
  </si>
  <si>
    <t>BLAY, SKN</t>
  </si>
  <si>
    <t>NEW TRENDS IN THE PROTECTION OF THE ANTARCTIC ENVIRONMENT - THE 1991 MADRID PROTOCOL</t>
  </si>
  <si>
    <t>AMERICAN JOURNAL OF INTERNATIONAL LAW</t>
  </si>
  <si>
    <t>UNIV TASMANIA,INST ANTARCT &amp; SO OCEAN STUDIES,HOBART,TAS 7001,AUSTRALIA</t>
  </si>
  <si>
    <t>BLAY, SKN (corresponding author), UNIV TASMANIA,SCH LAW,HOBART,TAS 7001,AUSTRALIA.</t>
  </si>
  <si>
    <t>AMER SOC INT LAW</t>
  </si>
  <si>
    <t>2223 MASSACHUSETTS AVE N W, WASHINGTON, DC 20008-2864</t>
  </si>
  <si>
    <t>0002-9300</t>
  </si>
  <si>
    <t>AM J INT LAW</t>
  </si>
  <si>
    <t>Am. J. Int. Law</t>
  </si>
  <si>
    <t>APR</t>
  </si>
  <si>
    <t>10.2307/2203243</t>
  </si>
  <si>
    <t>International Relations; Law</t>
  </si>
  <si>
    <t>International Relations; Government &amp; Law</t>
  </si>
  <si>
    <t>HL871</t>
  </si>
  <si>
    <t>WOS:A1992HL87100006</t>
  </si>
  <si>
    <t>WILLIAMS, TD; KATO, A; CROXALL, JP; NAITO, Y; BRIGGS, DR; RODWELL, S; BARTON, TR</t>
  </si>
  <si>
    <t>DIVING PATTERN AND PERFORMANCE IN NONBREEDING GENTOO PENGUINS (PYGOSCELIS-PAPUA) DURING WINTER</t>
  </si>
  <si>
    <t>AUK</t>
  </si>
  <si>
    <t>SOUTH GEORGIA; BEHAVIOR; ENERGY; TIME</t>
  </si>
  <si>
    <t>We studied diving patterns and performance (dive depth, duration, frequency and organization during the foraging trip) in relation to diet in nonbreeding Gentoo Penguins (Pygoscelis papua) over 59 days (involving 5,469 dives) in winter. We estimated foraging ranges and prey capture rates, and compared foraging behavior with that of breeding (chick-rearing) birds. Foraging was highly diurnal with 98% of foraging trips completed during the same day. Foraging-trip frequency was 0.8/day, trip duration was 6-8 h, and birds spent 51-62% of the foraging trip diving. Dive depth and duration were bimodal. Shallow dives (&lt; 21 m; 42% of total number and 16% of total dive time) averaged 5-7 m and 0.5-1.3 min. Deep dives (&gt; 30 m; 55% of total number and 81% of dive time) averaged 74-105 m and 2.7-3.5 min, respectively. Deep-dive duration exceeded the subsequent surface interval, but shallow dives were followed by surface intervals two to three times dive duration. Deep dives showed clear diel patterns, averaging 10-20 m at dawn and dusk and 70-90 m at midday. These results are consistent with the patchy vertical and horizontal distribution and diel movements of Antarctic krill, the main winter prey of Gentoo Penguins (including study birds). We suggest that shallow dives are mainly searching dives, and deep dives mainly for feeding. Foraging activity of nonbreeding Gentoo Penguins in winter is similar to that of chick-rearing birds. The only major differences are that foraging-trip frequency is 20% less and stomach-content mass on return ashore 30% less in winter. We conclude that foraging activity in Gentoo Penguins is changed by varying the frequency and duration of foraging trips, rather than by changing the pattern and rate of diving.</t>
  </si>
  <si>
    <t>NERC,BRITISH ANTARCTIC SURVEY,CAMBRIDGE CB3 0ET,ENGLAND; NATL INST POLAR RES,ITABASHI KU,TOKYO 173,JAPAN</t>
  </si>
  <si>
    <t>AMER ORNITHOLOGISTS UNION</t>
  </si>
  <si>
    <t>ORNITHOLOGICAL SOC NORTH AMER PO BOX 1897, LAWRENCE, KS 66044-8897</t>
  </si>
  <si>
    <t>0004-8038</t>
  </si>
  <si>
    <t>10.2307/4088190</t>
  </si>
  <si>
    <t>HU283</t>
  </si>
  <si>
    <t>WOS:A1992HU28300002</t>
  </si>
  <si>
    <t>GALLEE, H; SCHAYES, G</t>
  </si>
  <si>
    <t>DYNAMIC ASPECTS OF KATABATIC WIND EVOLUTION IN THE ANTARCTIC COASTAL ZONE</t>
  </si>
  <si>
    <t>MODEL; FLOWS; TEMPERATURE; LAYER</t>
  </si>
  <si>
    <t>The spatial evolution of katabatic winds along idealized slopes representative of Antarctic terrain is examined using a hydrostatic, two-dimensional primitive equation model with high resolution. A downslope momentum-forces analysis is made of simulations in which katabatic flow reaches steady state, with emphasis on physical mechanisms in the coastal zone. The importance of the reversal of the pressure gradient force in the coastal zone, causing the sudden decay of katabatic winds, is discussed.</t>
  </si>
  <si>
    <t>INST ASTRON &amp; GEOPHYS G LEMAITRE, 2 CHEMIN CYCLOTRON, B-1348 LOUVAIN, BELGIUM.</t>
  </si>
  <si>
    <t>VAN GODEWIJCKSTRAAT 30, 3311 GZ DORDRECHT, NETHERLANDS</t>
  </si>
  <si>
    <t>1573-1472</t>
  </si>
  <si>
    <t>10.1007/BF00120691</t>
  </si>
  <si>
    <t>HT785</t>
  </si>
  <si>
    <t>WOS:A1992HT78500008</t>
  </si>
  <si>
    <t>LUNN, NJ</t>
  </si>
  <si>
    <t>FOSTERING BEHAVIOR AND MILK STEALING IN ANTARCTIC FUR SEALS</t>
  </si>
  <si>
    <t>NORTHERN ELEPHANT SEALS</t>
  </si>
  <si>
    <t>During the lactation period, female otariid seals alternate trips at sea to feed with visits ashore to nurse their pups. A female returning ashore must be able to recognize her own pup, and it is generally agreed that this is facilitated by auditory and olfactory cues. Instances of fostering behaviour (females nursing nonfilial pups) and milk stealing are reportedly rare among the otariids. In the austral summer of 1989, I observed eight and two instances of fostering behaviour and milk stealing, respectively, by Antarctic fur seals at Bird Island, South Georgia. The following summer, 26 cases of fostering behaviour and 71 cases of milk stealing were documented. In 1990, females appeared to have difficulty acquiring sufficient resources to feed their pups, so nutritional stress was probably responsible for the increase in milk stealing. The occurrence of fostering behaviour suggests that mothers were unable to recognize their own pups, although in the above cases the cause was not clear; neither human disturbance nor density appeared to be the primary factor. Maternal experience may have been a factor in 1990, as 10 of 14 females fostering pups were 5 years of age or less and had given birth to either their first or second pup.</t>
  </si>
  <si>
    <t>LUNN, NJ (corresponding author), NERC,BRITISH ANTARCT SURVEY,MADINGLEY RD,CAMBRIDGE CB3 0ET,ENGLAND.</t>
  </si>
  <si>
    <t>10.1139/z92-119</t>
  </si>
  <si>
    <t>JB043</t>
  </si>
  <si>
    <t>WOS:A1992JB04300025</t>
  </si>
  <si>
    <t>GLOWIENKAHENSE, R; HENSE, A</t>
  </si>
  <si>
    <t>THE EFFECT OF AN ARCTIC POLYNYA ON THE NORTHERN-HEMISPHERE MEAN CIRCULATION AND EDDY REGIME - A NUMERICAL EXPERIMENT</t>
  </si>
  <si>
    <t>SURFACE TEMPERATURE ANOMALIES; ANTARCTIC WINTER CIRCULATION; SEA-ICE; ATMOSPHERIC RESPONSE; MODEL</t>
  </si>
  <si>
    <t>The feedback of an arctic polynya, which is a large ice-free zone within the sea ice, on the hemispheric climate is studied with the ECMWF T21 GCM. For this purpose a control and an anomaly integration, in which a polynya was introduced in the Kara Sea, are compared. As the GCM, like the real atmosphere, shows a high level of low frequency variability, the mean response to the changed boundary conditions is obscured by internal noise. The necessary significance analyses are thus performed to enhance the signal-to-noise ratio within the framework of an a priori chosen guess pattern and a multivariate test statistic. The sensible and latent heat fluxes increased above the polynya, which resulted in a warming of the lower troposphere above and near the polynya. No statistically significant local or global sea-level pressure changes are associated with this heating. However we find a significant change of hemispheric extent of the geopotential fields at 300 hPa, if we use as guess patterns the eigenmodes of the barotropic vorticity equation. The different mean flow field is accompanied by significant changes of the synoptic transient eddy field. We find a significant variation in the barotropic and baroclinic forcing of the mean flow by the eddies, a change in the location and intensity of the storm tracks and in the conversion between eddy available and eddy kinetic energy. The additional heat flux from the polynya results in a reduction of the meridional heat flux by the synoptic eddies on the western Atlantic.</t>
  </si>
  <si>
    <t>GLOWIENKAHENSE, R (corresponding author), METEOROL INST,HUGEL 20,W-5300 BONN,GERMANY.</t>
  </si>
  <si>
    <t>Hense, Andreas/0000-0002-9251-146X</t>
  </si>
  <si>
    <t>10.1007/BF00211157</t>
  </si>
  <si>
    <t>HU861</t>
  </si>
  <si>
    <t>WOS:A1992HU86100005</t>
  </si>
  <si>
    <t>LUGMAIR, GW; GALER, SJG</t>
  </si>
  <si>
    <t>AGE AND ISOTOPIC RELATIONSHIPS AMONG THE ANGRITES LEWIS CLIFF-86010 AND ANGRA-DOS-REIS</t>
  </si>
  <si>
    <t>U-TH-PB; EARLY SOLAR-SYSTEM; CARBONACEOUS CHONDRITE; ANTARCTIC ICE; RB-SR; LEAD; METEORITE; ALLENDE; SM-146; EVOLUTION</t>
  </si>
  <si>
    <t>Results of a wide-ranging isotopic investigation of the unique Antarctican angrite LEW-86010 (LEW) are presented, together with a reassessment of the type angrite Angra dos Reis (ADOR). The principal objectives of this study are to obtain precise radiometric ages, initial Sr isotopic compositions, and to search for the erstwhile presence of the short-lived nuclei Sm-146 and Al-26 via their daughter products. The isotopic compositions of Sm, U, Ca, and Ti were also measured. This allows a detailed appraisal to be made of the relations between, and the geneology of, these two angrites. LEW proves to be severely contaminated with modern terrestrial Pb, which is shown to result from terrestrial weathering. Nevertheless, concordant Pb-Pb model ages of pyroxene separates were obtained (2-sigma): 4.55784 +/- 52 Ga for LEW and 4.55780 +/- 42 Ga for ADOR. Uranium isotopic compositions are normal within error. The inferred initial Pb isotopic composition is within error of primordial Pb, as defined by Canon Diablo troilite. Because of the extreme U/Pb ratios of both angrites, this places an upper limit of approximately 2 Ma on the time between volatile element-loss of the angrite parent body or its precursor planetesimals and the final crystallization of the angrites as differentiates. Initial Sr-87/ Sr-86 ratios were found to be indistinguishable in LEW, ADOR, and the cumulate eucrite Moore County. The derived initial Sr-87/Sr-86 for all three meteorites is 0.698970 +/- 15 (2-sigma). A Sm-147-Nd-143 isochron for LEW was obtained, yielding an age of 4.553 +/- 34 Ga with an initial Nd-143/Nd-144 of 0.506682 +/- 49 (2-sigma). Sm-146-Nd-142 isotope systematics were also measured. Anomalies on Nd-142 arising from extinct Sm-146 were clearly resolved, resulting in an initial Sm-146/Sm-144 of 0.0071 +/- 17 with epsilon(Nd)(142) = -2.57 +/- 0.62 at the time of isotopic closure. Both of these Sm-Nd methods imply derivation of LEW from a reservoir with chondritic Sm/Nd ratio; they are also quite consistent with the previously reported systematics for ADOR. Overall, the age and isotopic similarities between LEW and ADOR are striking; it suggests almost simultaneous production on the same asteroid, even though recent experimental studies imply that the two are not comagmatic. Calcium and titanium do not exhibit enrichments in the n-rich isotopes, in contrast to CAIs, making it unlikely that the angrite parent body is inherently rich in early condensates from the solar nebula. No evidence was found for live Al-26 in LEW. When combined with the Pb-Pb age and initial Sr-87/Sr-86 data, this firmly excludes Al-26 being an important heat source in the early solar system; heat supplied for, for example, (1) the differentiation of the angrite and eucrite parent bodies, and (2) metamorphism of the chondrite parent bodies must come from some other source. The debate over live vs. extinct Al-26 in the earliest solar system remains unresolved by this new data from LEW, however. Both the angrite and eucrite parent bodies have extremely low Rb/Sr and high U/Pb ratios compared to the solar nebula. Therefore, the common initial Sr-87/Sr-86 of 0.698970 can be firmly associated with the U-Pb angrite age above, and the formation of both bodies. This enables an absolute chronology of the early solar system to be established. Based upon Sr-87/Sr-86 differences, the oldest CAIs are a minimum of 11 +/- 4 Ma older than the angrites, i.e., 4.569 +/- 5 Ga. The age and isotopic constraints are discussed with respect to current collapse, condensation, and accretion timescales calculated for the solar nebula.</t>
  </si>
  <si>
    <t>MAX PLANCK INST CHEM, W-6500 MAINZ, GERMANY</t>
  </si>
  <si>
    <t>UNIV CALIF SAN DIEGO, SCRIPPS INST OCEANOG, LA JOLLA, CA 92093 USA.</t>
  </si>
  <si>
    <t>1872-9533</t>
  </si>
  <si>
    <t>10.1016/0016-7037(92)90234-A</t>
  </si>
  <si>
    <t>HQ100</t>
  </si>
  <si>
    <t>WOS:A1992HQ10000021</t>
  </si>
  <si>
    <t>FREEMANLYNDE, RP; LOHMANN, KC</t>
  </si>
  <si>
    <t>STABLE OXYGEN ISOTOPIC COMPOSITION - USE IN DETERMINING AGES OF BAHAMA ESCARPMENT DEEP-MARINE CALCITE SPARS AND IMPLICATIONS FOR TIMING OF EROSION</t>
  </si>
  <si>
    <t>GEOLOGY</t>
  </si>
  <si>
    <t>ENEWETAK-ATOLL; DOLOMITIZATION; LIMESTONES; ORIGIN</t>
  </si>
  <si>
    <t>Stable oxygen isotopic compositions of deep-marine calcite spars contained in Early and middle Cretaceous, bank-interior limestones exposed erosionally on the Bahama escarpment suggest that these spars are Late Cretaceous to Miocene in age, two-thirds of the spars being middle Eocene or older in age. The Eocene and older spars are identical to pelagic and fore-reef strata unconformably overlying truncated bank-interior carbonates exposed on the Bahama escarpment. Spars contained in limestones taken from the northwest Bahama escarpment are nearly all (20 of 22 analyses) Late Cretaceous (Campanian and Maastrichtian) to middle Eocene in age. Most (12 of 20 analyses) spars from southeast Bahama escarpment limestones are late Eocene or younger in age. Thus, isotopic data are consistent with the initiation of erosion of the Bahama escarpment in the Late Cretaceous and its continuation until the middle of the Eocene. In addition, these data suggest that erosion of the southeast Bahama escarpment continued into, or was renewed during, the late Eocene and possibly the Oligocene-Miocene. Continued, or renewed, erosion of the southeast Bahama escarpment probably reflects tectonic interaction with the Caribbean-North American plate boundary along the Puerto Rico trench, or the flow of Antarctic Bottom Water only at the base of the southeast escarpment.</t>
  </si>
  <si>
    <t>UNIV MICHIGAN,DEPT GEOL SCI,ANN ARBOR,MI 48109</t>
  </si>
  <si>
    <t>University of Michigan System; University of Michigan</t>
  </si>
  <si>
    <t>FREEMANLYNDE, RP (corresponding author), UNIV GEORGIA,DEPT GEOL,ATHENS,GA 30602, USA.</t>
  </si>
  <si>
    <t>0091-7613</t>
  </si>
  <si>
    <t>10.1130/0091-7613(1992)020&lt;0323:SOICUI&gt;2.3.CO;2</t>
  </si>
  <si>
    <t>HL911</t>
  </si>
  <si>
    <t>WOS:A1992HL91100009</t>
  </si>
  <si>
    <t>JAIN, SL</t>
  </si>
  <si>
    <t>RETRIEVAL OF OZONE PROFILES OVER ANTARCTICA USING LASER HETERODYNE SYSTEM</t>
  </si>
  <si>
    <t>INDIAN JOURNAL OF RADIO &amp; SPACE PHYSICS</t>
  </si>
  <si>
    <t>The paper reports that a highly sophisticated laser heterodyne system is being designed and developed at the National Physical Laboratory (NPL), New Delhi, to monitor vertical profiles of ozone and other related trace species over Antarctica. The retrieval technique developed and tested to obtain vertical profiles of ozone from the laser heterodyne system measurements using inversion technique, based on inverse solution of radiative transfer equation for Antarctic environmental conditions has been discussed. The inverse technique so developed has been tested using actual vertical profiles of ozone obtained on 23 Aug. 1989 and 20 Oct. 1989 at McMurdo station. The ozone absorption line selected is 1043.1775 cm-1, which is near the P(24) line of CO2 laser in 9.6-mu-m band. Various line parameters, such as half-width, line strength, low energy level, etc. were computed using AFGL HITRAN database, 1986. In all, 16 frequency channels were selected and spectral intensity for each channel was computed using O3 profiles obtained at McMurdo station. An initial guess profile was assumed and corresponding to this profile the spectral intensity of each channel was computed and compared with those obtained by actual profiles. The initial guess profile was modified till the two sets of spectral intensities match with each other. The retrieved profiles compare well with the actual O3 profiles.</t>
  </si>
  <si>
    <t>JAIN, SL (corresponding author), NATL PHYS LAB,DIV RADIO SCI,NEW DELHI 110012,INDIA.</t>
  </si>
  <si>
    <t>COUNCIL SCIENTIFIC INDUSTRIAL RESEARCH</t>
  </si>
  <si>
    <t>NEW DELHI</t>
  </si>
  <si>
    <t>PUBL &amp; INFO DIRECTORATE, NEW DELHI 110012, INDIA</t>
  </si>
  <si>
    <t>0367-8393</t>
  </si>
  <si>
    <t>INDIAN J RADIO SPACE</t>
  </si>
  <si>
    <t>Indian J. Radio Space Phys.</t>
  </si>
  <si>
    <t>Astronomy &amp; Astrophysics; Meteorology &amp; Atmospheric Sciences</t>
  </si>
  <si>
    <t>HR750</t>
  </si>
  <si>
    <t>WOS:A1992HR75000007</t>
  </si>
  <si>
    <t>GORDON, J</t>
  </si>
  <si>
    <t>THE ANTARCTIC TREATY SYSTEM IN WORLD-POLITICS - JORGENSENDAHL,A, OSTRENG,W</t>
  </si>
  <si>
    <t>INTERNATIONAL AFFAIRS</t>
  </si>
  <si>
    <t>GORDON, J (corresponding author), GLOBAL ENVIRONM RES CTR,LONDON,ENGLAND.</t>
  </si>
  <si>
    <t>0020-5850</t>
  </si>
  <si>
    <t>INT AFF</t>
  </si>
  <si>
    <t>Int. Aff.</t>
  </si>
  <si>
    <t>10.2307/2623232</t>
  </si>
  <si>
    <t>International Relations</t>
  </si>
  <si>
    <t>HU157</t>
  </si>
  <si>
    <t>WOS:A1992HU15700021</t>
  </si>
  <si>
    <t>BUKATOV, AE; ZHARKOV, VV</t>
  </si>
  <si>
    <t>GENERATION OF 3-DIMENSIONAL INTERNAL WAVES BY A PRESSURE ZONE MOVING OVER FLOATING ICE</t>
  </si>
  <si>
    <t>Low-amplitude internal waves resulting from the motion of an axially-symmetric zone of constant pressure are studied in a model approximating density stratification in a given region of the Antarctic Basin. The influence of the ice cover on the spatial distribution of generated wave disturbances is analysed.</t>
  </si>
  <si>
    <t>BUKATOV, AE (corresponding author), ACAD SCI UKRAINE,MARINE HYDROPHYS INST,SEVASTOPOL,UKRAINE,USSR.</t>
  </si>
  <si>
    <t>Bukatov, Aleksei/P-6015-2017</t>
  </si>
  <si>
    <t>JW858</t>
  </si>
  <si>
    <t>WOS:A1992JW85800009</t>
  </si>
  <si>
    <t>MAUPETIT, F; DELMAS, RJ</t>
  </si>
  <si>
    <t>CHEMICAL-COMPOSITION OF FALLING SNOW AT DUMONT-DURVILLE, ANTARCTICA</t>
  </si>
  <si>
    <t>ANTARCTICA; SNOW CHEMISTRY; SULFATE AEROSOL; NITRATE DEPOSITION</t>
  </si>
  <si>
    <t>MARINE PRECIPITATION; NITRATE; ICE</t>
  </si>
  <si>
    <t>Fourteen samples of fresh falling snow were collected at Antarctic coastal base Dumont d'Urville in 1984. The samples have been analysed for major ions (including MSA) by ion chromatography and acid titration. The results are relevant to the chemical composition of background precipitation in polar marine conditions. The seasalt aerosol contribution is dominant. All samples are found to be acidic in the range 3-16-mu-eq/l. The calculated non-seasalt sulfate (nssSO42-) concentration is significantly negative for 3 of the 14 samples. NssSO42- is found to be relatively high in summer and fall. MSA also exhibits the same pattern probably linked to local marine biogenic activity and/or atmospheric photochemical processes. The MSA to nssSO42- ratio is in good agreement with values reported for coastal Antarctic ice cores and subantarctic aerosol. The background mean value for nitrate concentration is 1.1-mu-eq/l but two very strong spikes (up to 16-mu-eq/l) are observed. The first seems to be linked with long range transport of continental air masses while the second (in winter) is clearly due to a sudden input of nitric acid, possibly from the stratosphere. This paper represents a preliminary approach to a larger air and snow monitoring to be developed at this site.</t>
  </si>
  <si>
    <t>LAB GLACIOL &amp; GEOPHYS ENVIRONNEMENT, BP 96, F-38402 ST MARTIN DHERES, FRANCE.</t>
  </si>
  <si>
    <t>1573-0662</t>
  </si>
  <si>
    <t>10.1007/BF00115220</t>
  </si>
  <si>
    <t>HV102</t>
  </si>
  <si>
    <t>WOS:A1992HV10200004</t>
  </si>
  <si>
    <t>GAUDICHET, A; DEANGELIS, M; JOUSSAUME, S; PETIT, JR; KOROTKEVITCH, YS; PETROV, VN</t>
  </si>
  <si>
    <t>COMMENTS ON THE ORIGIN OF DUST IN EAST ANTARCTICA FOR PRESENT AND ICE-AGE CONDITIONS</t>
  </si>
  <si>
    <t>7TH INTERNATIONAL SYMP OF THE COMMISSION FOR ATMOSPHERIC CHEMISTRY AND GLOBAL POLLUTION : THE CHEMISTRY OF THE GLOBAL ATMOSPHERE</t>
  </si>
  <si>
    <t>SEP 05-11, 1990</t>
  </si>
  <si>
    <t>CHAMROUSSE, FRANCE</t>
  </si>
  <si>
    <t>CONTINENTAL DUST; ANTARCTICA; PALEOENVIRONMENT; GLACIAL AGE</t>
  </si>
  <si>
    <t>CORE; CYCLE; SEDIMENTS; PARTICLES; RECORD</t>
  </si>
  <si>
    <t>We have studied the distribution of 327 clay mineral particles retrieved from four Antarctic ice samples corresponding to present and Last Glacial Maximum (LGM) climate conditions. Illite, chlorite, smectite and kaolinite were identified in all samples. Focusing on kaolinite, because of its use as a possible tracer of low latitude soils, we find a significantly smaller amount for LGM samples while the dust concentration in snow during the LGM was about 30 times higher than for present climate conditions. This can be interpreted as change in the contribution of the Australian source with climate. A second approach was based on the modeling of the desert dust cycle using an Atmospheric General Circulation Model (AGCM) under both present-day and ice age conditions. Unlike mineralogical results, the model suggests the prevalence of the Australian dust source in the deposits over East Antarctica under both present-day and LGM climate conditions. However the model fails to reproduce the strong increase in dust deposits during the LGM. This discrepancy could be partly due to the lack of a higher latitude dust source in the model. The stronger dust input recorded in ice cores for the LGM could be related to an additional active high latitude source (possibly close to South America) overlapping the atmospheric background coming from low latitude areas.</t>
  </si>
  <si>
    <t>LAB METEOROL DYNAM LAB,CNRS,F-75231 PARIS,FRANCE; LENINGRAD ARTIC &amp; ANTARTIC RES INST,LENINGRAD 199226,USSR; LAB GLACIOL &amp; GEOPHYS ENVIRONNEMENT,CNRS,F-38402 ST MARTIN DHERES,FRANCE</t>
  </si>
  <si>
    <t>Centre National de la Recherche Scientifique (CNRS); Centre National de la Recherche Scientifique (CNRS)</t>
  </si>
  <si>
    <t>GAUDICHET, A (corresponding author), UNIV PARIS 12,MICROSCOPIE ANALYT APPL SCI TERRE LAB,AV GEN GAULLE,F-94010 CRETEIL,FRANCE.</t>
  </si>
  <si>
    <t>10.1007/BF00115229</t>
  </si>
  <si>
    <t>WOS:A1992HV10200013</t>
  </si>
  <si>
    <t>SAVOIE, DL; PROSPERO, JM; LARSEN, RJ; SALTZMAN, ES</t>
  </si>
  <si>
    <t>NITROGEN AND SULFUR SPECIES IN AEROSOLS AT MAWSON, ANTARCTICA, AND THEIR RELATIONSHIP TO NATURAL RADIONUCLIDES</t>
  </si>
  <si>
    <t>ANTARCTICA; AEROSOL PARTICLES; ICE; BIOGEOCHEMICAL CYCLES; SULFATE; NITRATE; METHANESULFONATE; PB-210; BERYLLIUM-7; SEA-SALT</t>
  </si>
  <si>
    <t>SEA-SALT SULFATE; ATMOSPHERIC BOUNDARY-LAYER; TROPICAL SOUTH-PACIFIC; METHANESULFONIC-ACID; OCEAN; POLE; DIMETHYLSULFIDE; TRANSPORT; NITRATE; TROPOSPHERE</t>
  </si>
  <si>
    <t>High volume aerosol samples were collected continuously at Mawson, Antarctica (67-degrees-36'S, 62-degrees-30'E), from February 1987 through October 1989. All samples were analyzed for Na+, Cl-, SO4=, NO3-, methanesulfonate (MSA), NH4+, Be-7, and Pb-210. The annual mean concentrations of many of the species are very low, substantially lower than even those over the relatively pristine regions of the tropical and subtropical South Pacific. The concentrations at Mawson are comparable both in magnitude and in seasonality to those which have been measured in long term studies at the South Pole and at the coastal German Antarctic research station, Georg von Neumayer (GvN). This comparability suggests that the aerosol composition may be relatively uniform over a broad sector of the Antarctic. The concentrations of most of the species exhibit very strong and sharply-defined seasonal cycles. MSA, non-sea-salt (nss) SO4= and NH4+ all exhibit similar cycles, with maxima during the austral summer (December through February) being more than an order of magnitude higher than the winter minima. The limited Be-7 data appears to exhibit a similar cycle. Although nitrate and Pb-210 also exhibit relatively high concentrations during the austral summer, their cycles are far more complex than those of the previous species with indications of multiple peaks. As expected, the concentration of sea-salt (as indicated by Na+ and Cl-) peaks during the winter. The results from multiple variable regression analyses indicate that the dominant source of nss SO4= is the oxidation of dimethylsulfide (DMS) which produces MSA and nss SO4= in a ratio of about 0.31 (about five times higher than that over the tropical and subtropical oceans). However, a very significant fraction (about 25%) of the nss SO4= is associated with NO3-. The seasonal cycle of NO3- is similar to that of Pb-210 and distinctly different from that of Be-7 and MSA. These results indicate that the major source of NO3- over Antarctica is probably continental as opposed to stratospheric or marine biogenic.</t>
  </si>
  <si>
    <t>US DOE, ENVIRONM MEASUREMENTS LAB, NEW YORK, NY 10014 USA</t>
  </si>
  <si>
    <t>United States Department of Energy (DOE)</t>
  </si>
  <si>
    <t>UNIV MIAMI, ROSENSTIEL SCH MARINE &amp; ATMOSPHER SCI, DIV MARINE &amp; ATMOSPHER CHEM, MIAMI, FL 33149 USA.</t>
  </si>
  <si>
    <t>Prospero, Joseph/AAT-6996-2020</t>
  </si>
  <si>
    <t>Prospero, Joseph/0000-0003-3608-6160</t>
  </si>
  <si>
    <t>10.1007/BF00115233</t>
  </si>
  <si>
    <t>WOS:A1992HV10200017</t>
  </si>
  <si>
    <t>GORLACH, U; BOUTRON, CF</t>
  </si>
  <si>
    <t>VARIATIONS IN HEAVY-METALS CONCENTRATIONS IN ANTARCTIC SNOWS FROM 1940 TO 1980</t>
  </si>
  <si>
    <t>ANTARCTICA; SNOW; LEAD; HEAVY METALS; GLOBAL POLLUTION</t>
  </si>
  <si>
    <t>ATOMIC FLUORESCENCE SPECTROMETRY; ATMOSPHERIC TRACE-METALS; PAST VARIATIONS; LEAD; ICE; ELEMENTS; LAYERS; COPPER; LEVEL</t>
  </si>
  <si>
    <t>Concentrations of Pb, Cd, Cu and Zn have been measured using improved ultraclean procedures in a succession of twenty six snow samples integrating a 40 yr time sequence from 1940 to 1980 which were collected from the walls of a 6 m deep pit at stake D 55 in Adelie Land, East Antarctica. Measured concentrations, which are among the lowest ones ever measured in Antarctic snows, are found not to have significantly increased during the investigated time period, with the possible exception of Pb for which there might have been a significant increase after the mid 1960's. For this last metal, measured concentrations in the 1940's are about 6-fold higher than in Antarctic Holocene ice several thousand years old, which indicates that a large fraction of the anthropogenic increase for Pb probably occurred before the 1940's.</t>
  </si>
  <si>
    <t>UNIV GRENOBLE 1,UFR MECAN,F-38402 ST MARTIN DHERES,FRANCE</t>
  </si>
  <si>
    <t>Communaute Universite Grenoble Alpes; Universite Grenoble Alpes (UGA)</t>
  </si>
  <si>
    <t>GORLACH, U (corresponding author), CNRS,GLACIOL &amp; GEOPHYS ENVIRONM LAB,54 RUE MOLIERE,DOMAINE UNIV,BP 96,F-38402 ST MARTIN DHERES,FRANCE.</t>
  </si>
  <si>
    <t>10.1007/BF00115234</t>
  </si>
  <si>
    <t>WOS:A1992HV10200018</t>
  </si>
  <si>
    <t>DEANGELIS, M; BARKOV, NI; PETROV, VN</t>
  </si>
  <si>
    <t>SOURCES OF CONTINENTAL DUST OVER ANTARCTICA DURING THE LAST GLACIAL CYCLE</t>
  </si>
  <si>
    <t>CONTINENTAL DUST; ANTARCTICA; PALEOENVIRONMENT; CLIMATIC CYCLE</t>
  </si>
  <si>
    <t>ICE CORE; AEROSOLS; ALUMINUM; PACIFIC</t>
  </si>
  <si>
    <t>The soluble and insoluble parts of 4 major components (Al, Ca, K and Mg) of the continental dust input over East Antarctica, as well as size distribution parameters of the insoluble part of this dust, have been studied along an ice core which spans the last climatic cycle (160 kyr). These results provide a better understanding of the respective impact of the different potential dust sources. While Al and K were probably entrapped in illite originating from arid areas and in a lesser extent from shallow marine sediments, Ca and Mg inputs were dominated by marine carbonate of exposed continental shelves emissions.</t>
  </si>
  <si>
    <t>LENINGRAD ARCTIC &amp; ANTARCTIC RES INST,LENINGRAD 199226,USSR</t>
  </si>
  <si>
    <t>DEANGELIS, M (corresponding author), LAB GLACIOL &amp; GEOPHYS ENVIRONNEMENT,RUE MOLIERE,BP 96,F-38402 ST MARTIN DHERES,FRANCE.</t>
  </si>
  <si>
    <t>10.1007/BF00115236</t>
  </si>
  <si>
    <t>WOS:A1992HV10200020</t>
  </si>
  <si>
    <t>LEGRAND, M; FENIETSAIGNE, C; SALTZMAN, ES; GERMAIN, C</t>
  </si>
  <si>
    <t>SPATIAL AND TEMPORAL VARIATIONS OF METHANESULFONIC-ACID AND NON-SEASALT SULFATE IN ANTARCTIC ICE</t>
  </si>
  <si>
    <t>ANTARCTICA; SNOW CHEMISTRY; SULFUR CYCLE</t>
  </si>
  <si>
    <t>SULFUR; PHYTOPLANKTON; ATMOSPHERE; AEROSOL; FORMATE; ACETATE; IONS</t>
  </si>
  <si>
    <t>A simultaneous glaciochemical study of methanesulfonic acid (MSA) and non-seasalt sulfate (nss-SO4-) has been conducted on the Antarctic plateau (South Pole, Vostok) and in more coastal regions. The objective was to investigate marine sulfur emissions in very remote areas. Firstly, our data suggest that MSA and nss-SO4 present in antarctic ice are mainly marine in origin and that DMS emissions have been significantly modulated by short term (eg. El Nino Southern Oscillation events) as well as long term climatic changes in the past. Secondly, our study of spatial variations of these two sulfur species seems to indicate that the atmosphere of coastal antarctic regions are mainly supplied by local DMS emissions whereas the atmosphere of the high plateau is also influenced by DMS emissions from more temperate marine latitudes. Thirdly, our study of the partitioning between MSA and nss-SO4 suggest that the temperature could have been an important parameter controlling the final composition of the high southern latitude atmosphere over the last climatic cycle ; colder temperature favoring the formation of MSA. However, our data also support a possible role played by changes in the transport pattern of marine air to the high antarctic plateau.</t>
  </si>
  <si>
    <t>UNIV MIAMI,ROSENSTIEL SCH MARINE &amp; ATMOSPHER SCI,MIAMI,FL 33149</t>
  </si>
  <si>
    <t>University of Miami</t>
  </si>
  <si>
    <t>LEGRAND, M (corresponding author), LAB GLACIOL &amp; GEOPHYS ENVIRONNEMENT,BP 96,F-38402 ST MARTIN DHERES,FRANCE.</t>
  </si>
  <si>
    <t>Legrand, Michel/AAU-4678-2020</t>
  </si>
  <si>
    <t>10.1007/BF00115237</t>
  </si>
  <si>
    <t>WOS:A1992HV10200021</t>
  </si>
  <si>
    <t>DELMAS, RJ</t>
  </si>
  <si>
    <t>FREE TROPOSPHERIC RESERVOIR OF NATURAL SULFATE</t>
  </si>
  <si>
    <t>BE-10; BACKGROUND SULFATE; OCS; POLAR SNOW</t>
  </si>
  <si>
    <t>ICE-CORE; ANTARCTIC ICE; CLOUD ALBEDO; CLIMATE; BE-10; GREENLAND; RECORD; PHYTOPLANKTON; ATMOSPHERE; NITRATE</t>
  </si>
  <si>
    <t>Be-10 is used as a spike of the natural background atmospheric aerosol to calculate the global flux of sulfur (F(s)) into the free troposphere. The sulfate and Be-10 concentrations determined in polar snow are compared. On the basis of an annual Be-10 production rate of 1.21 10(6) at.cm-2, a very low figure of 2.9 Tg S a-1 is calculated for F(s) which suggests that most of the sulfur emitted at ground level remains in the boundary layer. The role of OCS in the upper tropospheric sulfur budget is reviewed. It is also shown that cataclysmic volcanic eruptions may disturb considerably for 1-2 years this vast background tropospheric sulfur reservoir.</t>
  </si>
  <si>
    <t>DELMAS, RJ (corresponding author), LAB GLACIOL &amp; GEOPHYS LENVIRONM, BP 96, F-38402 ST MARTIN DHERES, FRANCE.</t>
  </si>
  <si>
    <t>10.1007/BF00115238</t>
  </si>
  <si>
    <t>WOS:A1992HV10200022</t>
  </si>
  <si>
    <t>LIZOTTE, MP; PRISCU, JC</t>
  </si>
  <si>
    <t>PHOTOSYNTHESIS IRRADIANCE RELATIONSHIPS IN PHYTOPLANKTON FROM THE PHYSICALLY STABLE WATER COLUMN OF A PERENNIALLY ICE-COVERED LAKE (LAKE BONNEY, ANTARCTICA)</t>
  </si>
  <si>
    <t>ANTARCTIC; IRRADIANCE; LAKES; PHOTOACCLIMATION; PHOTOSYNTHESIS; PHYTOPLANKTON; TEMPERATURE</t>
  </si>
  <si>
    <t>INORGANIC NITROGEN UPTAKE; DEEP-CHLOROPHYLL MAXIMUM; LAND STREAMS ANTARCTICA; SEA-ICE; MICROBIAL COMMUNITIES; MARINE-PHYTOPLANKTON; MCMURDO SOUND; TEMPERATURE; MICROALGAE; LIGHT</t>
  </si>
  <si>
    <t>The perennially ice-covered lakes of Antarctica have hydrodynamically stable water columns with a number of vertically distinct phytoplankton populations. We examined the photosynthesis-irradiance characteristics of phytoplankton from four depths of Lake Bonney to determine their physiological condition relative to vertical gradients in irradiance and temperature. All populations studied showed evidence of extreme shade adaptation, including low I(k) values (15-45-mu-E.m-2.s-1) and extremely low maximal photosynthetic rates (P(m)B less than 0.3-mu-g C.mu-g chl a-1.h-1). Photosynthetic rates were controlled by temperature as well as light variations with depth. Lake Bonney has an inverted temperature profile within the trophogenic zone that increased from 0-degrees-C at the ice-water interface to 6-degrees-C from 10 to 18 m. Deeper phytoplankton (10 m and 17 m) were found to have photosynthetic capacities (P(m)B) and efficiences (alpha) three to five times higher than those at the ice-water interface. However, Q10 values were only ca. 2 for P(m)B (no temperature dependence was evident for alpha), suggesting that a simple temperature response cannot explain all the differences between populations. Lake Bonney phytoplankton (primarily cryptophytes and chlorophytes) had photosynthetic characteristics similar to diatoms from other physically stable environments (e.g. sea ice, benthos) and may be ecologically analogous to multiple deep chlorophyll maxima.</t>
  </si>
  <si>
    <t>MONTANA STATE UNIV,DEPT BIOL,BOZEMAN,MT 59717</t>
  </si>
  <si>
    <t>Montana State University System; Montana State University Bozeman</t>
  </si>
  <si>
    <t>10.1111/j.0022-3646.1992.00179.x</t>
  </si>
  <si>
    <t>HN902</t>
  </si>
  <si>
    <t>WOS:A1992HN90200005</t>
  </si>
  <si>
    <t>DAVEY, MC; CLARKE, KJ</t>
  </si>
  <si>
    <t>FINE-STRUCTURE OF A TERRESTRIAL CYANOBACTERIAL MAT FROM ANTARCTICA</t>
  </si>
  <si>
    <t>ANTARCTICA; CYANOBACTERIAL MAT; FELLFIELD ECOSYSTEMS; MAT STRUCTURE; PHORMIDIUM-AUTUMNALE</t>
  </si>
  <si>
    <t>PHOTOSYNTHESIS; LIGHT; LAKE</t>
  </si>
  <si>
    <t>The fine structure of a cyanobacterial mat collected from the fellfield ecosystems of Signy Island, Antarctica, was examined using some novel light and scanning electron microscope techniques. The mat was up to 5 mm thick and was distinctly layered. The surface of the mat consisted of nonliving material above a zone of Phormidium autumnale (Ag.) Gom. filaments. We suggest that the surface layer protects the cyanobacterium from the effects of desiccation or high irradiance. Lower layers were less structured than the upper layer and included other taxa of cynobacteria and eukaryotic algae, although still dominated by Phormidium. The lowest layers consisted of dead organic material. The mat bound large amounts of inorganic material within and between the subsurface layers.</t>
  </si>
  <si>
    <t>INST FRESHWATER ECOL, NAT ENVIRONM RES COUNCIL, AMBLESIDE LA22 0LP, CUMBRIA, ENGLAND</t>
  </si>
  <si>
    <t>UK Centre for Ecology &amp; Hydrology (UKCEH)</t>
  </si>
  <si>
    <t>BRITISH ANTARCTIC SURVEY, NAT ENVIRONM RES COUNCIL, HIGH CROSS, MADINGLEY RD, CAMBRIDGE CB3 0ET, ENGLAND.</t>
  </si>
  <si>
    <t>1529-8817</t>
  </si>
  <si>
    <t>10.1111/j.0022-3646.1992.00199.x</t>
  </si>
  <si>
    <t>WOS:A1992HN90200007</t>
  </si>
  <si>
    <t>STRAMMA, L</t>
  </si>
  <si>
    <t>THE SOUTH INDIAN-OCEAN CURRENT</t>
  </si>
  <si>
    <t>WATER MASSES; SURFACE CIRCULATION; VARIABILITY; ATLANTIC</t>
  </si>
  <si>
    <t>In this paper, the historical hydrographic database for the south Indian Ocean is used to investigate (i) the hydrographic boundary between the subtropical gyre and the Antarctic Circumpolar Current (ACC), the subtropical front (STF), and especially (ii) the southern current band of the gyre. A current band of increased zonal speeds in the upper 1000 m is found just north of the STF in the west near South Africa and at the surface STF in the open Indian Ocean until the waters off the coast of Australia are reached. As neither any other investigation of this current nor a name for it are known, the flow has been called the South Indian Ocean Current (SIOC). This name is anologous to the same current band in the South Atlantic Ocean, the South Atlantic Current. The STF is located in the entire south Indian Ocean near 40-degrees-S. The associated current band of increased zonal speeds is the SIOC, which is found at or north of the STF. East of 100-degrees-E the SIOC separates from the STF and continues to the northeast. The zonal flow south of the STF is normally weak and serves to separate the South Indian Ocean and Circumpolar currents. Near Africa the SIOC has a typical volume transport of 60 Sv (1 Sv = 10(6) m3 s-1) in the upper 1000 m relative to deep potential density surfaces of sigma(4) = 45.87 kg m-3 (2800-3500 m) or sigma(2) = 36.94 kg m-3 (1500-2500 m). Near western Australia the SIOC is reduced to about 10 Sv as it turns to the northeast.</t>
  </si>
  <si>
    <t>STRAMMA, L (corresponding author), UNIV KIEL,INST MEERESKUNDE,W-2300 KIEL 1,GERMANY.</t>
  </si>
  <si>
    <t>Stramma, Lothar/0000-0003-1391-4808</t>
  </si>
  <si>
    <t>10.1175/1520-0485(1992)022&lt;0421:TSIOC&gt;2.0.CO;2</t>
  </si>
  <si>
    <t>HP677</t>
  </si>
  <si>
    <t>Bronze, Green Accepted</t>
  </si>
  <si>
    <t>WOS:A1992HP67700010</t>
  </si>
  <si>
    <t>PANKHURST, RJ; RAPELA, CW; CAMINOS, R; LLAMBIAS, E; PARICA, C</t>
  </si>
  <si>
    <t>A REVISED AGE FOR THE GRANITES OF THE CENTRAL SOMUNCURA BATHOLITH, NORTH PATAGONIAN MASSIF</t>
  </si>
  <si>
    <t>The age of the granites of the La Esperanza region of the Somuncura Batholith, North Patagonian Massif has been revised, based in part on Rb-Sr whole-rock data obtained by reanalyzing samples from a previous study. The new ages are 258 +/- 15 Ma for the Prieto Granodiorite and 259 +/- 16 Ma for the Donosa Granite, both from the older La Esperanza plutonic complex, and 239 +/- 4 Ma for the Calvo Granite, from the younger volcano-plutonic Dos Lomas complex. The initial Sr-87/Sr-86 ratios are all in the range 0.7070-0.7076. The ages probably correspond stratigraphically to Late Permian and Early Triassic for the two complexes, respectively, consistent with traditional geologic interpretation. Together with recently published Triassic ages from the Batholith of Central Patagonia, it is clear that the acidic volcanoplutonic associations of northern Patagonia are very latest Paleozoic and Mesozoic in age. They are not obviously related to terrane collision but are part of a Permo-Triassic acid magmatic province that extends throughout the central Andes and that preceded, or was associated with, the early rifting of Gondwana.</t>
  </si>
  <si>
    <t>PANKHURST, RJ (corresponding author), BRITISH ANTARCTIC SURVEY, NERC, ISOTOPE GEOSCI LAB, KINGSLEY DUNHAM CTR, NOTTINGHAM NG12 5GG, ENGLAND.</t>
  </si>
  <si>
    <t>1873-0647</t>
  </si>
  <si>
    <t>APR-MAY</t>
  </si>
  <si>
    <t>10.1016/0895-9811(92)90029-X</t>
  </si>
  <si>
    <t>JZ896</t>
  </si>
  <si>
    <t>WOS:A1992JZ89600008</t>
  </si>
  <si>
    <t>BORNEMANN, H; MOHR, E; PLOTZ, J</t>
  </si>
  <si>
    <t>MONITORING THE FEEDING-BEHAVIOR ON FREELY DIVING WEDDELL SEALS (LEPTONYCHOTES-WEDDELLII)</t>
  </si>
  <si>
    <t>JOURNAL OF VETERINARY MEDICINE SERIES A-ZENTRALBLATT FUR VETERINARMEDIZIN REIHE A-PHYSIOLOGY PATHOLOGY CLINICAL MEDICINE</t>
  </si>
  <si>
    <t>ANESTHESIA; ANTARCTICA</t>
  </si>
  <si>
    <t>During the antarctic summer 1990, the pattern of food intake in comparison to diving-activity was investigated on adult Weddell seals. Diving depths were recorded by a time-depth recorder (TDR). The TDR is a free programmable electronic datalogger, which can store data on up to 5 channels. It was fixed on the fur of the seal, ensuring that no longer lasting irritation of the animal was caused. The pattern of food-intake was monitored by measuring the jaw-movements, using strain gauges for recording the deformation of the muscles by mastication. After electronic amplification and filtering, the frequency of jaw-activity within a measuring period was recorded one channel of the TDR. By simultaneously observing the diving depths, these data may lead to conclusions about chewing patterns of the seal in water depths where they catch prey. The graph of these data and the mathematical evaluation by Fourier analysis and Plexogramme show a close correlation between diving depth and jaw-activity.</t>
  </si>
  <si>
    <t>BORNEMANN, H (corresponding author), FREE UNIV BERLIN,INST VET PHYSIOL,KOSERSTR 20,W-1000 BERLIN 33,GERMANY.</t>
  </si>
  <si>
    <t>BLACKWELL WISSENSCHAFTS-VERLAG GMBH</t>
  </si>
  <si>
    <t>KURFURSTENDAMM 57, D-10707 BERLIN, GERMANY</t>
  </si>
  <si>
    <t>0931-184X</t>
  </si>
  <si>
    <t>J VET MED A</t>
  </si>
  <si>
    <t>J. Vet. Med. Ser. A-Zent.bl. Vet. Med. Reihe A-Physiol. Pathol. Clin. Med.</t>
  </si>
  <si>
    <t>10.1111/j.1439-0442.1992.tb00177.x</t>
  </si>
  <si>
    <t>HU547</t>
  </si>
  <si>
    <t>WOS:A1992HU54700009</t>
  </si>
  <si>
    <t>DAFNER, EV</t>
  </si>
  <si>
    <t>DISSOLVED ORGANIC-CARBON IN WATERS OF THE POLAR FRONTAL ZONE OF THE ATLANTIC ANTARCTIC IN THE SPRING SUMMER SEASON OF 1988-1989</t>
  </si>
  <si>
    <t>Samples were collected and preserved for onshore measurement of dissolved organic carbon (DOC) in the area extending over the Polar Frontal Zone (PFZ) (26-40-degrees-W, 48-52-degrees-S) in September-December 1988. The highest concentrations of DOC were found in the pycnocline layer, near the southern boundary of the PFZ and in dynamically active areas, such as meanders and mesoscale eddies, where the DOC concentrations amounted to 6-8 mg l-1. To the north and south of the PFZ, concentration of DOC diminished considerably, as a result of less intensive processes of organic matter production.</t>
  </si>
  <si>
    <t>DAFNER, EV (corresponding author), ALL UNION MARINE FISHERIES &amp; OCEANOG RES INST,17 V KRASNOSELSKAYA,MOSCOW 107140,USSR.</t>
  </si>
  <si>
    <t>10.1016/0304-4203(92)90082-L</t>
  </si>
  <si>
    <t>HR092</t>
  </si>
  <si>
    <t>WOS:A1992HR09200008</t>
  </si>
  <si>
    <t>HUBER, BT</t>
  </si>
  <si>
    <t>PALEOBIOGEOGRAPHY OF CAMPANIAN-MAASTRICHTIAN FORAMINIFERA IN THE SOUTHERN HIGH-LATITUDES</t>
  </si>
  <si>
    <t>SYMP ON BIOGEOGRAPHIC PATTERNS IN THE CRETACEOUS OCEAN, AT THE 5TH BIENNIAL MEETING OF THE EUROPEAN UNION OF GEOSCIENCES ( EUG-V )</t>
  </si>
  <si>
    <t>MAR 21, 1989</t>
  </si>
  <si>
    <t>STRASBOURG, FRANCE</t>
  </si>
  <si>
    <t>SEA DRILLING PROJECT; PLANKTONIC-FORAMINIFERA; VERTICAL-DISTRIBUTION; ISOTOPIC COMPOSITION; NEW-ZEALAND; ANTARCTICA; ATLANTIC; OCEAN; HISTORY; PACIFIC</t>
  </si>
  <si>
    <t>Distributions of planktonic and benthic foraminifera have revealed Antarctic land-sea distributions, oceanic surface gyre configurations, and changes in the configurations of the Tethyan, Transitional, and Austral realms during Campanian-Maastrichtian time. Poleward changes in the diversity of total and keeled planktonic species of the Southern Hemisphere are compared for the early and late Campanian and early and late Maastrichtian. Latitudinal diversity gradients were weakest during the early Campanian and more pronounced during the late Campanian and Maastrichtian. Shallow marine seaways within West Antarctica are suggested by similarity of Late Cretaceous nearshore benthic and open ocean planktonic assemblages from southern high-latitude land and drill sites, and by the occurrence of recycled Cretaceous marine microfossils from Antarctic interior and continental margin localities. Development of a major water mass boundary between cool surface waters south of about 50-degrees-S paleolatitude and warmer surface waters to the north in the South Atlantic and Indian Ocean may have caused biogeographic isolation of Austral Realm assemblages during late Campanian and early Maastrichtian time. Several planktonic foraminifera show significant diachroneity in their latitudinal distributions. Magnetobiostratigraphic data suggest that Abathomphalus mayaroensis migrated from high to low latitudes, whereas Pseudotextularia elegans, Globigerinelloides subcarinatus, Globotruncanella citae, Globotruncanella petaloidea, Globotruncana bulloides, and Globotruncana subcircumnodifer made time-transgressive poleward migrations. The distribution of A. mayaroensis is in agreement with isotopic evidence for late Maastrichtian climatic cooling, while that of P. elegans correlates with a latest Maastrichtian warming event (about 66.8-66.6 Ma). Delayed first occurrences of the other taxa cannot be explained by paleoclimatic factors alone; variations in global eustatic sea-level and orogeny between southern South America and West Antarctica may have also influenced the taxonomic composition of southern high latitude foraminiferal assemblages.</t>
  </si>
  <si>
    <t>HUBER, BT (corresponding author), NATL MUSEUM NAT HIST,DEPT PALEOBIOL,NHB-121,WASHINGTON,DC 20560, USA.</t>
  </si>
  <si>
    <t>Huber, Brian/0000-0002-0929-3175</t>
  </si>
  <si>
    <t>10.1016/0031-0182(92)90090-R</t>
  </si>
  <si>
    <t>HX659</t>
  </si>
  <si>
    <t>WOS:A1992HX65900011</t>
  </si>
  <si>
    <t>EICKEN, H</t>
  </si>
  <si>
    <t>THE ROLE OF SEA ICE IN STRUCTURING ANTARCTIC ECOSYSTEMS</t>
  </si>
  <si>
    <t>KRILL EUPHAUSIA-SUPERBA; WEDDELL SEA; MICROBIAL COMMUNITIES; PACK-ICE; ZOOPLANKTON COMMUNITY; BIOLOGICAL-ACTIVITY; ATLANTIC SECTOR; SOUTHERN-OCEAN; FRAZIL ICE; GROWTH</t>
  </si>
  <si>
    <t>This paper focusses on the links between growth, persistence and decay of sea ice and the structure of Antarctic marine ecosystems on different spatial and temporal scales. Sea-ice growth may divide an oceanic ecosystem into two dissimilar compartments: (1) the water column, with primary production controlled by the reduction of irradiative fluxes due to the snow-laden sea-ice cover and thermo-haline convection, and (2) the pore space within the ice with incorporated organisms switching from a planktonic to a kryohaline mode of life. In the ice, physical boundary conditions are set by (1) the irradiance which is controlled by the optical properties of snow and ice and (2) the ambient temperature which controls salinity and brine volume. Partly due to the high levels of biomass within the sea-ice system, interaction between different groups of organisms concentrates on the planar environment predefined by the ice cover. As a result of regional structuring of ecosystems, four sea-ice regimes may be recognized: seasonal pack ice, coastal zone, perennial pack ice, and marginal ice zone. These regimes are interwoven through the temporal structuring of ecosystems brought about by ice-cover seasonality and ice drift. In comparison with open-water pelagic ecosystems, sea ice appears of particular importance as it partly inverts the ecosystem structure and enhances the degree of ecological variability.</t>
  </si>
  <si>
    <t>Eicken, Hajo/M-6901-2016</t>
  </si>
  <si>
    <t>HT731</t>
  </si>
  <si>
    <t>WOS:A1992HT73100002</t>
  </si>
  <si>
    <t>SIEGEL, V; SKIBOWSKI, A; HARM, U</t>
  </si>
  <si>
    <t>COMMUNITY STRUCTURE OF THE EPIPELAGIC ZOOPLANKTON COMMUNITY UNDER THE SEA-ICE OF THE NORTHERN WEDDELL SEA</t>
  </si>
  <si>
    <t>MIDWATER TRAWL RMT; EASTERN SCOTIA SEA; EUPHAUSIA-SUPERBA; MCMURDO SOUND; OCEANOGRAPHIC STRUCTURE; ANTARCTIC PENINSULA; PACK-ICE; MACROZOOPLANKTON; KRILL; EDGE</t>
  </si>
  <si>
    <t>The present paper describes the composition, abundance, biomass and diversity of the meso- and macrozooplankton in the epipelagic zone of the open water and under the ice of the northern Weddell Sea. Samples were collected in October/November 1988 with a multiple RMT1 + 8 net during the European Polarstern Study (EPOS). Multivariate analysis resulted in two distinct site clusters, a northern one mainly located in the open water/marginal ice zone and a southern one extending from the marginal ice zone into the consolidated pack-ice. Clusters were, however, faunistically coherent with a high degree in positive covariation of species. There was no basis for the separation into communities, but differences occurred on the population level in numerical abundances, biomass (wet weight) and in a shift in species dominance. Different ice zones and vertical layers were tested among each other with regard to their relative species abundance. Significant differences were found between the upper 60 m layer of the open sea, the upper 60 m layer of the closed pack-ice and the so called transitional zone. Species richness and diversity was lowest directly under the closed pack-ice. Abundance and biomass was highest in the surface layer of the open water, while both variables decreased dramatically under the ice. Copepods dominated numerically in open water, while salps dominated in biomass. Euphausia superba and Thysanoessa macrura were the dominant species in the upper water column of the closed pack-ice zone. Krill was the only species with increasing abundance in the sub-ice area and a dominance in biomass of more than 91% demonstrated its unique importance for the sub-ice habitat.</t>
  </si>
  <si>
    <t>UNIV HANOVER,INST ZOOL,W-3000 HANNOVER,GERMANY</t>
  </si>
  <si>
    <t>SIEGEL, V (corresponding author), INST SEEFISCHEREI,BUNDESFORSCHUNGSANSTALT FISCHEREI,PALMAILLE 9,W-2000 HAMBURG 50,GERMANY.</t>
  </si>
  <si>
    <t>WOS:A1992HT73100003</t>
  </si>
  <si>
    <t>BUMA, AGJ; GIESKES, WWC; THOMSEN, HA</t>
  </si>
  <si>
    <t>ABUNDANCE OF CRYPTOPHYCEAE AND CHLOROPHYLL B-CONTAINING ORGANISMS IN THE WEDDELL-SCOTIA CONFLUENCE AREA IN THE SPRING OF 1988</t>
  </si>
  <si>
    <t>ANTARCTIC PENINSULA REGION; SOUTHERN-OCEAN; EUPHOTIC ZONE; HPLC-ANALYSIS; PHOTOSYNTHETIC PIGMENTS; PHYTOPLANKTON PIGMENTS; NORTH-SEA; SP-NOV; PRASINOPHYCEAE; ATLANTIC</t>
  </si>
  <si>
    <t>During a cruise in the Weddell-Scotia Confluence area (EPOS Leg 2: November-January 1988/1989) nanophytoplankton composition was determined by employing taxon-specific pigment measurements with HPLC. The biomass of the most important components was estimated by using specific pigment ratios measured in cultures of two cryptomonads and a prasinophyte. Highest cryptophyte biomass was found along the retreating ice-edge; the contribution of cryptophytes to total phytoplankton crop increased with time, reaching monospecific bloom conditions at the end of the cruise. Chlorophyll b-containing organisms and Prymnesiophyceae were present everywhere and dominated in the ice-covered part of the survey area. Cryptophyte-specific pigment measurements were in reasonable agreement with cryptophyte cell numbers. Prasinophyte cell counts, however, did not match with measured chlorophyll b concentrations. The quantitative importance of the nanophytoplankton groups reported here underlines the diversity of the plankton in the Southern Ocean's marginal ice zone system which may have implications for food chain dynamics.</t>
  </si>
  <si>
    <t>UNIV GRONINGEN,DEPT MARINE BIOL,9750 AA HAREN,NETHERLANDS; INST SPOREPLANTER,DK-1353 COPENHAGEN K,DENMARK</t>
  </si>
  <si>
    <t>University of Groningen</t>
  </si>
  <si>
    <t>BUMA, AGJ (corresponding author), NIOZ,POB 59,1790 AB DEN BURG,NETHERLANDS.</t>
  </si>
  <si>
    <t>Buma, Anita GJ/E-8372-2015</t>
  </si>
  <si>
    <t>Thomsen, Helge Abildhauge/0000-0002-0748-5755</t>
  </si>
  <si>
    <t>WOS:A1992HT73100006</t>
  </si>
  <si>
    <t>THOMSEN, HA; LARSEN, J</t>
  </si>
  <si>
    <t>LORICATE CHOANOFLAGELLATES OF THE SOUTHERN-OCEAN WITH NEW OBSERVATIONS ON CELL-DIVISION IN BICOSTA-SPINIFERA (THRONDSEN, 1970) FROM ANTARCTICA AND SAROECA-ATTENUATA THOMSEN, 1979, FROM THE BALTIC SEA</t>
  </si>
  <si>
    <t>STEPHANOECA-DIPLOCOSTATA ELLIS; WEDDELL SEA; ACANTHOECIDAE</t>
  </si>
  <si>
    <t>The loricate choanoflagellate Bicosta spinifera was observed frequently in Antarctic samples collected along Scotia/Weddell Sea transects. The entire population showed a conspicuous bimodal size distribution. Large forms were predominant in Scotia Sea samples, while only small specimens were found in the Confluence area. Prior to cell division Bicosta spinifera produces a complete set of costal strips in a temporary tail-like protrusion. Small specimens sometimes possess a tail similar to that found in large specimens. The fact that B. spinifera may increase considerably in size following cell division, in connection with the finding of aberrant minute forms, have prompted us to hypothesize a polymorphic life history in B. spinifera. The term caudiform division is introduced to describe division in B. spinifera. Saroeca attenuata also produces a tail prior to cell division, but is otherwise shown to undergo a mixed caudiform/tectiform type of division.</t>
  </si>
  <si>
    <t>THOMSEN, HA (corresponding author), UNIV COPENHAGEN, INST SPOREPLANTER, OSTER FARIMAGSGADE 2D, DK-1353 COPENHAGEN, DENMARK.</t>
  </si>
  <si>
    <t>WOS:A1992HT73100007</t>
  </si>
  <si>
    <t>CUZINROUDY, J; LABAT, JP</t>
  </si>
  <si>
    <t>EARLY SUMMER DISTRIBUTION OF ANTARCTIC KRILL SEXUAL DEVELOPMENT IN THE SCOTIA-WEDDELL REGION - A MULTIVARIATE APPROACH</t>
  </si>
  <si>
    <t>EUPHAUSIA-SUPERBA DANA; SEA-ICE; ABUNDANCE; CRUSTACEA; FECUNDITY; BEHAVIOR; HISTORY; SYSTEM; CYCLES; SIZE</t>
  </si>
  <si>
    <t>The sexual Development of antarctic krill was studied during the EPOS leg 2 cruise (November 1988-January 1989) in the seasonally ice covered Scotia-Weddell Confluence area. Multiple Correspondence Analysis (MCA) was used to elucidate the general trends of variation of biological (body-size, molt stage) and environmental data (geographical position, sea-ice extension, sampling time) associated with female development. In November, female krill from the ice covered area (Weddell Sea) had a juvenile ovary, while pelagic female krill from Scotia Sea were in advanced previtellogenesis, and one third of them had already spawned. The successive samples from the Confluence illustrated a rapid advance of sexual development during the whole period. Both observation of live krill maintained on board and the MCA confirmed the general trend of distribution of sexual development in relation with size structure and environmental factors. Previtellogenesis occurs in relation with the ice-edge, while vitellogenesis is performed in short cycles in the summer pelagic habitat. The degree of sexual development attained by krill samples (measured by the sexual development index, SDI) is then a good indicator of the biological activity of the krill population and of its impact on the pelagic ecosystem.</t>
  </si>
  <si>
    <t>CUZINROUDY, J (corresponding author), UNIV PIERRE &amp; MARIE CURIE,CNRS,OBSERVATOIRE OCEANOLOG,F-06230 VILLEFRANCHE MER,FRANCE.</t>
  </si>
  <si>
    <t>WOS:A1992HT73100008</t>
  </si>
  <si>
    <t>CADEE, GC; GONZALEZ, H; SCHNACKSCHIEL, SB</t>
  </si>
  <si>
    <t>KRILL DIET AFFECTS FECAL STRING SETTLING</t>
  </si>
  <si>
    <t>ZOOPLANKTON FECAL PELLETS; SINKING RATES; ANTARCTIC KRILL; PARTICLE-FLUX; WATER COLUMN; WEDDELL SEA; SEDIMENTATION; ICE</t>
  </si>
  <si>
    <t>Free-floating sediment traps used on a transect from Scotia Sea to Weddell Sea collected larger, more degraded, krill faecal strings in the deeper (150 m) than in the 50 or 75 m traps. The smallest faecal strings were only present in the shallower traps. Sinking velocity of smaller faecal strings was - as expected - much lower than for larger ones, with a total range of 50 to 800 m . day-1 for faecal string volumes of 0.007 to 0.53 mm3. Krill feeding largely on diatoms produced faeces with higher settling velocity than those feeding on non-diatom phytoplankton. Smaller krill faecal strings do not leave the upper mixed layer. Potential settling velocities as measured in settling tubes (without turbulence), may in this respect be misleading. Small oval faecal pellets of unknown origin showed relatively high settling velocities (80 to 250 m . day-1 for 0.002 to 0.013 mm3) due to higher compaction and lower form resistance to sinking.</t>
  </si>
  <si>
    <t>PONTIFICIA UNIV CATOL CHILE,TALCAHUANO,CHILE; ALFRED WEGENER INST POLAR &amp; MEESRESFORSCH,W-2850 BREMERHAVEN,GERMANY</t>
  </si>
  <si>
    <t>Pontificia Universidad Catolica de Chile; Helmholtz Association; Alfred Wegener Institute, Helmholtz Centre for Polar &amp; Marine Research</t>
  </si>
  <si>
    <t>CADEE, GC (corresponding author), NETHERLANDS INST SEA RES,POB 59,DEN BURG,NETHERLANDS.</t>
  </si>
  <si>
    <t>González, Humberto E./A-4039-2008</t>
  </si>
  <si>
    <t>WOS:A1992HT73100009</t>
  </si>
  <si>
    <t>VANFRANEKER, JA</t>
  </si>
  <si>
    <t>TOP PREDATORS AS INDICATORS FOR ECOSYSTEM EVENTS IN THE CONFLUENCE ZONE AND MARGINAL ICE-ZONE OF THE WEDDELL AND SCOTIA SEAS, ANTARCTICA, NOVEMBER 1988 TO JANUARY 1989 (EPOS LEG 2)</t>
  </si>
  <si>
    <t>EUPHAUSIA-SUPERBA; PACK-ICE; SEABIRDS; KRILL; BIRDS; PREY</t>
  </si>
  <si>
    <t>The pelagic summer distribution of Antarctic seabirds, seals and whales was studied in the marginal ice zone of the northwestern Weddell Sea from November 1988 to January 1989. In order to relate top predators to other components of the ecosystem studied simultaneously, their distribution is mainly described in terms of energy flow. Bird, seal, and probably also whale requirements were highest in ice-covered areas. There was no evidence of higher numbers of top predators along the ice edge: densities generally increased further into the ice. In the pack ice, combined energy requirements of top predators often amounted to about 200.000 kJ/day/km2, or about 45 kg fresh food, indicating high abundance and availability of prey under the ice. There was a lack of conformity between top predator abundance on the ice and abundance of other life in the water column below. In open water, bird requirements were generally less than 25.000 kJ/day/km2, seals were virtually absent and whales were distributed unevenly. Tubenosed birds concentrated along the outer ice edge in early summer but they moved north to open water during December, leaving the area of maximum phytoplankton biomass associated with the retreating ice edge. This pattern matched northward movements of krill swarms that may be related to changes in quality rather than quantity of phytoplankton stocks.</t>
  </si>
  <si>
    <t>VANFRANEKER, JA (corresponding author), INST FORESTRY &amp; NAT RES,POSTBOX 167,1790 AD DEN BURG,NETHERLANDS.</t>
  </si>
  <si>
    <t>10.1007/BF00239969</t>
  </si>
  <si>
    <t>WOS:A1992HT73100011</t>
  </si>
  <si>
    <t>GORNY, M; ARNTZ, WE; CLARKE, A; GORE, DJ</t>
  </si>
  <si>
    <t>REPRODUCTIVE-BIOLOGY OF CARIDEAN DECAPODS FROM THE WEDDELL SEA</t>
  </si>
  <si>
    <t>Data on reproductive biology are presented for five benthic caridean shrimps from the high Antarctic (Chorismus antarcticus, Notocrangon antarcticus, Nemato-carcinus lanceopes, Lebbeus antarcticus and Eualus kinzeri). The first three species were very common on the Weddell Sea shelf and upper slope, whereas only a few individuals of the other two species were caught-but these did include some ovigerous females. Our measurements include size at first maturity, fecundity (total number and mass of eggs), individual egg mass, egg length, ovary indices, maximum size encountered and documentation of the reproductive cycle in spring and summer. Egg number generally increases with female size, and the largest species (N. lanceopes) also carries the highest number of eggs. The eggs of all high Antarctic species are large, the extreme being L. antarcticus with an egg length of up to 3.3 mm. For C. antarcticus and N. antarcticus, which have wide geographic distributions, a comparison is made with older published and unpublished data from the Subantarctic (South Georgia). High Antarctic representatives of these two species grow to a larger maximum size, attain sexual maturity later in their life cycle, and produce fewer and larger eggs in relation to both carapace length and female mass, than their Subantarctic counterparts.</t>
  </si>
  <si>
    <t>ALFRED WEGENER INST POLAR &amp; MARINE RES,COLUMBUSSTR,W-2850 BREMERHAVEN,GERMANY; NERC,BRITISH ANTARCT SURVEY,CAMBRIDGE CB3 0ET,ENGLAND</t>
  </si>
  <si>
    <t>Helmholtz Association; Alfred Wegener Institute, Helmholtz Centre for Polar &amp; Marine Research; UK Research &amp; Innovation (UKRI); Natural Environment Research Council (NERC); NERC British Antarctic Survey</t>
  </si>
  <si>
    <t>WOS:A1992HT73100013</t>
  </si>
  <si>
    <t>DAVINO, R; FAGO, A; KUNZMANN, A; DIPRISCO, G</t>
  </si>
  <si>
    <t>THE PRIMARY STRUCTURE AND OXYGEN-BINDING PROPERTIES OF THE SINGLE HEMOGLOBIN OF THE HIGH-ANTARCTIC FISH AETHOTAXIS-MITOPTERYX DEWITT</t>
  </si>
  <si>
    <t>AMINO-ACID-SEQUENCE; NOTOTHENIA-CORIICEPS-NEGLECTA; TROUT SALMO-IRIDEUS; ALPHA-CHAIN; HEMOGLOBIN</t>
  </si>
  <si>
    <t>The complete amino acid sequence of the single haemoglobin of the Antarctic fish Aethotaxis mitopteryx DeWitt has been established by automated repetitive Edman degradation on the intact and cleaved (enzymatically and chemically) alpha and beta chains. A very high sequence identity with other Antarctic fish haemoglobins has been detected. The haemoglobin has a moderate Bohr effect and no Root effect. Organic phosphates and chloride also regulate oxygen binding only to a moderate extent. The lack of Root effect is consistent with the substitution His - Val at the HC3 C-terminal position of the beta-chain. The low overall heat of oxygenation suggests that in this species oxygen transport is an energy-saving process, presumably related to cold adaptation. The comparative analysis of the haemoglobins of Antarctic fishes emphasises some unique features of the oxygen-transport system of A. mitopteryx, which are likely to be related to its also rather unique mode of life,</t>
  </si>
  <si>
    <t>UNIV KIEL,INST POLAROKOL,W-2300 KIEL 1,GERMANY</t>
  </si>
  <si>
    <t>DAVINO, R (corresponding author), CNR,INST PROTEIN BIOCHEM &amp; ENZYMOL,VIA MARCONI 10,I-80125 NAPLES,ITALY.</t>
  </si>
  <si>
    <t>Kunzmann, Andreas/O-5459-2019; Kunzmann, Andreas/O-1345-2013; Fago, Angela/J-5946-2013</t>
  </si>
  <si>
    <t>Kunzmann, Andreas/0000-0002-9500-4332; Kunzmann, Andreas/0000-0002-9500-4332; Fago, Angela/0000-0001-7315-2628</t>
  </si>
  <si>
    <t>10.1007/BF00239974</t>
  </si>
  <si>
    <t>WOS:A1992HT73100016</t>
  </si>
  <si>
    <t>KUNZMANN, A; FAGO, A; DAVINO, R; DIPRISCO, G</t>
  </si>
  <si>
    <t>HEMATOLOGICAL STUDIES ON AETHOTAXIS-MITOPTERYX DEWITT, A HIGH-ANTARCTIC FISH WITH A SINGLE HEMOGLOBIN</t>
  </si>
  <si>
    <t>NOTOTHENIOID FISHES; OXYGEN-TRANSPORT; HEMOGLOBIN; BLOOD; PURIFICATION; SEA</t>
  </si>
  <si>
    <t>The haematological parameters (haematocrit, erythrocyte number, haemoglobin concentration, MCHC, MCH, oxygen-carrying capacity, pH, p1/2, PHI, pCO2, pO2) of the Antarctic fish Aethotaxis mitopteryx DeWitt are reported. The erythrocyte number (0.39*10(12)/1 and the haemoglobin concentration (27.8 g/l) were found to be among the lowest values known for red-blooded Antarctic fishes. Among the species of the family Nototheniidae, this is the only one found so far to have a single haemoglobin in its blood. The results have been analysed in comparison with those of other Antarctic species, in an effort to establish correlations between the physiology of this pelagic-benthopelagic fish and its ecology. From the haematological parameters in this study and the functional properties of haemoglobin outlined in the following paper, it is suggested that A. mitopteryx has an extremely sluggish mode of life.</t>
  </si>
  <si>
    <t>CNR,INST PROTEIN BIOCHEM &amp; ENZYMOL,I-80125 NAPLES,ITALY</t>
  </si>
  <si>
    <t>KUNZMANN, A (corresponding author), UNIV KIEL,INST POLAROKOL,OLSHAUSENSTR 40-60,W-2300 KIEL 1,GERMANY.</t>
  </si>
  <si>
    <t>Kunzmann, Andreas/O-1345-2013; Kunzmann, Andreas/O-5459-2019; Fago, Angela/J-5946-2013</t>
  </si>
  <si>
    <t>10.1007/BF00239975</t>
  </si>
  <si>
    <t>WOS:A1992HT73100017</t>
  </si>
  <si>
    <t>LI, JJ; ZHU, JJ; KANG, JC; CHEN, FH; FANG, XM; MU, DF; CAO, JX; TANG, LY; ZHANG, YT; PAN, BT</t>
  </si>
  <si>
    <t>THE COMPARISON OF LANZHOU LOESS PROFILE WITH VOSTOK ICE CORE IN ANTARCTICA OVER THE LAST GLACIATION CYCLE</t>
  </si>
  <si>
    <t>SCIENCE IN CHINA SERIES B-CHEMISTRY</t>
  </si>
  <si>
    <t>LANZHOU; LATE PLEISTOCENE; LOESS; CURVE OF SUSCEPTIBILITY; ANTARCTIC ICE CORE</t>
  </si>
  <si>
    <t>RECORD</t>
  </si>
  <si>
    <t>Loess near Lanzhou in the late Pleistocene is very sensitive to climatic fluctuations. The Beiyuan terrace profile in Linxia City, of which the curve of susceptibility tallies with the trend of isotopic curves of Vostok 2083 m ice core in Antarctica, is 35 m thick. There are five layers of paleosols under Malan loess (L1). Upper three layers (S1-a,S1-b and S1-c) correspond to three warm stages in last interglaciation. Interstadial of Last Glacial (C stage in Antarctic ice core) was clearly recorded in the Beiyuan profile, in which three layers of paleosols and two of loess were formed. The lowest section of the profile belongs to penultimate glaciation, in which fossils of cold-drought-resistant mammal and mollusc have been discovered.</t>
  </si>
  <si>
    <t>LI, JJ (corresponding author), LANZHOU UNIV,DEPT GEOG,LANZHOU 730000,PEOPLES R CHINA.</t>
  </si>
  <si>
    <t>Fahu, Chen/B-2788-2011; Chen, Fahu/E-9491-2010</t>
  </si>
  <si>
    <t>SCIENCE CHINA PRESS</t>
  </si>
  <si>
    <t>BEIJING</t>
  </si>
  <si>
    <t>16 DONGHUANGCHENGGEN NORTH ST, BEIJING 100717, PEOPLES R CHINA</t>
  </si>
  <si>
    <t>1001-652X</t>
  </si>
  <si>
    <t>SCI CHINA SER B</t>
  </si>
  <si>
    <t>Sci. China Ser. B-Chem.</t>
  </si>
  <si>
    <t>HV405</t>
  </si>
  <si>
    <t>WOS:A1992HV40500010</t>
  </si>
  <si>
    <t>JAWOROWSKI, Z; SEGALSTAD, TV; ONO, N</t>
  </si>
  <si>
    <t>DO GLACIERS TELL A TRUE ATMOSPHERIC CO2 STORY</t>
  </si>
  <si>
    <t>CO2; ISOTOPES; GLACIERS; GREENHOUSE WARMING</t>
  </si>
  <si>
    <t>POLAR ICE CORES; CARBON-DIOXIDE CONCENTRATION; PAST 2 CENTURIES; ANTARCTIC ICE; ISOTOPIC COMPOSITION; AIR INCLUSIONS; VOSTOK CORE; RECORD; BUBBLES; CLIMATE</t>
  </si>
  <si>
    <t>Until 1985 most studies of CO2 in gas inclusions in pre-industrial ice indicated that CO2 concentrations (up to 2450 ppm) were higher than the current atmospheric level. After 1985, lower pre-industrial CO2 values were reported, and used as evidence for a recent man-made CO2 increase. The errors in these revised values, however, are of a similar magnitude to the apparent increase in atmospheric CO2 level. The assumptions used in estimating lower CO2 values in past atmospheres have been: no liquid phase in polar ice; younger age of air than of ice due to free gas exchange between deep firn and the atmosphere; and no change in composition of air inclusions. These assumptions are shown to be invalid. Liquid saline water exists in ice at low temperatures, even below -70-degrees-C; airtight ice layers are ubiquitous in Antarctic firn; and more than 20 physico-chemical processes operating in situ and in ice cores contribute to the alteration of the chemical composition of air inclusions. The permeable ice sheet with its capillary liquid network acts as a sieve which redistributes elements, isotopes, and micro-particles. Thirty-six to 100% of air recovered from old ice is contaminated by recent atmospheric air during field and laboratory operations. The value of approximately 290 ppm, widely accepted from glacier studies for the pre-industrial atmospheric CO2 level, apparently results from: invalid assumptions; processes in ice sheets; artifacts in ice cores; and arbitrary rejection of high readings. To date, glaciological studies are not able to provide a reliable reconstruction of either the CO2 level in pre-industrial and ancient atmospheres or paleoclimates. Instead these studies have led to a widely accepted false dogma of man-made climatic warming. This dogma may have enormous negative impact on our common future.</t>
  </si>
  <si>
    <t>NORWEGIAN POLAR RES INST, POB 158, N-1330 OSLO, NORWAY; UNIV OSLO, MINERAL GEOL MUSEUM, N-0562 OSLO, NORWAY; NATL INST POLAR RES, ARCTIC ENVIRONM RES CTR, ITABASHI KU, TOKYO 173, JAPAN</t>
  </si>
  <si>
    <t>Norwegian Polar Institute; University of Oslo; Research Organization of Information &amp; Systems (ROIS); National Institute of Polar Research (NIPR) - Japan</t>
  </si>
  <si>
    <t>1879-1026</t>
  </si>
  <si>
    <t>10.1016/0048-9697(92)90428-U</t>
  </si>
  <si>
    <t>HP481</t>
  </si>
  <si>
    <t>WOS:A1992HP48100020</t>
  </si>
  <si>
    <t>SMITH, VR; STEENKAMP, M</t>
  </si>
  <si>
    <t>MACROINVERTEBRATES AND LITTER NUTRIENT RELEASE ON A SUB-ANTARCTIC ISLAND</t>
  </si>
  <si>
    <t>SOUTH AFRICAN JOURNAL OF BOTANY</t>
  </si>
  <si>
    <t>SOIL FAUNA; NUTRIENT CYCLING; MINERALIZATION; PLANT LITTER</t>
  </si>
  <si>
    <t>For most plant communities on Marion Island (47-degrees-S, 38-degrees-E), mineralization of the large reserves of organic matter is the main process supplying nutrients for plant growth. However, due to the constantly low temperature, soil acidity and waterlogging, rates of nutrient release mediated by microorganisms alone are too low to account for the amounts taken up by the vegetation. Microcosm studies showed that the rate of inorganic nutrient release from plant litter is generally enhanced by moth larvae, earthworms, weevil larvae and adults, snails and slugs. Overall, moth larvae and slugs exerted the greatest influence across all nutrients tested (nitrogen, phosphorus, calcium, potassium, magnesium and sodium), although the effect was most consistently significant for nitrogen and phosphorus. The influence of the other invertebrate species was mostly limited to particular animal/nutrient combinations, which were fairly consistent across litter types, e.g. earthworms for nitrogen and phosphorus, snails for calcium and weevil adults for potassium. These findings suggest that, by 'short-circuiting' the slow microbially mediated mineralization of nutrients from organic matter, soil invertebrates are important agents of nutrient cycling on the island.</t>
  </si>
  <si>
    <t>SMITH, VR (corresponding author), UNIV ORANGE FREE STATE,DEPT BOT &amp; GENET,BLOEMFONTEIN 9301,SOUTH AFRICA.</t>
  </si>
  <si>
    <t>BUREAU SCIENTIFIC PUBL</t>
  </si>
  <si>
    <t>PRETORIA</t>
  </si>
  <si>
    <t>P O BOX 1758, PRETORIA 0001, SOUTH AFRICA</t>
  </si>
  <si>
    <t>0254-6299</t>
  </si>
  <si>
    <t>S AFR J BOT</t>
  </si>
  <si>
    <t>S. Afr. J. Bot.</t>
  </si>
  <si>
    <t>10.1016/S0254-6299(16)30880-8</t>
  </si>
  <si>
    <t>HT410</t>
  </si>
  <si>
    <t>WOS:A1992HT41000007</t>
  </si>
  <si>
    <t>WOOLLER, RD; BRADLEY, JS; CROXALL, JP</t>
  </si>
  <si>
    <t>LONG-TERM POPULATION STUDIES OF SEABIRDS</t>
  </si>
  <si>
    <t>SHEARWATERS PUFFINUS-TENUIROSTRIS; REPRODUCTIVE SUCCESS; BREEDING EXPERIENCE; DIOMEDEA-EXULANS; AGE; SURVIVAL; PERFORMANCE; RECRUITMENT; KITTIWAKE; COLONY</t>
  </si>
  <si>
    <t>Long-term studies of seabirds, some now 30-40 years old, have begun to reveal significant age-related changes in the survival and reproduction of these long-lived animals. Evidence for density-dependent regulation of seabird numbers, however, remains sparse whereas unpredictable, disastrous breeding years may be an important influence. Critical evaluation will require better data on (1) the extent of movements of seabirds between colonies, (2) the characteristics of those individuals that contribute disproportionately to the next generation, and (3) the importance of year and/or cohort effects on population processes.</t>
  </si>
  <si>
    <t>WOOLLER, RD (corresponding author), MURDOCH UNIV,SCH BIOL &amp; ENVIRONM SCI,MURDOCH,WA 6150,AUSTRALIA.</t>
  </si>
  <si>
    <t>10.1016/0169-5347(92)90143-Y</t>
  </si>
  <si>
    <t>HL429</t>
  </si>
  <si>
    <t>WOS:A1992HL42900004</t>
  </si>
  <si>
    <t>OWEN, J; ARENDT, J</t>
  </si>
  <si>
    <t>MELATONIN SUPPRESSION IN HUMAN-SUBJECTS BY BRIGHT AND DIM LIGHT IN ANTARCTICA - TIME AND SEASON-DEPENDENT EFFECTS</t>
  </si>
  <si>
    <t>NEUROSCIENCE LETTERS</t>
  </si>
  <si>
    <t>MELATONIN; LIGHT; SEASON</t>
  </si>
  <si>
    <t>CIRCADIAN PACEMAKER; AFFECTIVE-DISORDER; PLASMA MELATONIN; RHYTHM; WINTER; NIGHT</t>
  </si>
  <si>
    <t>Full-spectrum light, of sufficiently high intensity, will suppress the secretion of melatonin at night in humans. Individual sensitivity to such suppression is variable, and the factors determining such sensitivity are largely unknown. By analogy with animal work previous short or long-term exposure to different light intensities may be an important determinant. We exploited the Antarctic environment to investigate these possibilities. Groups of healthy men, living on the British Antarctic Survey Base at Halley (75-degrees South) were exposed to dim (range 290-310 lux) and bright (range 2100-2300 lux) light either from 01.00-02.00 h or 05.00-0.600 h, both in winter and in summer. Plasma melatonin concentrations were determined by radioimmunoassay in serial blood samples taken before, during and after light treatment, and in control (darkness) conditions. Light suppression of melatonin was more effective in the latter part of the night in winter and this was particularly well-differentiated for dim light.</t>
  </si>
  <si>
    <t>UNIV SURREY,SCH BIOL SCI,GUILDFORD GU2 5XH,SURREY,ENGLAND; BRITISH ANTARCTIC SURVEY,ROBERT GORDONS INST TECHNOL,CTR SURVIVAL,MED UNIT,CAMBRIDGE CB3 0ET,ENGLAND</t>
  </si>
  <si>
    <t>University of Surrey; UK Research &amp; Innovation (UKRI); Natural Environment Research Council (NERC); NERC British Antarctic Survey</t>
  </si>
  <si>
    <t>Wellcome Trust Funding Source: Medline</t>
  </si>
  <si>
    <t>Wellcome Trust(Wellcome Trust)</t>
  </si>
  <si>
    <t>ELSEVIER SCI IRELAND LTD</t>
  </si>
  <si>
    <t>CLARE</t>
  </si>
  <si>
    <t>CUSTOMER RELATIONS MANAGER, BAY 15, SHANNON INDUSTRIAL ESTATE CO, CLARE, IRELAND</t>
  </si>
  <si>
    <t>0304-3940</t>
  </si>
  <si>
    <t>NEUROSCI LETT</t>
  </si>
  <si>
    <t>Neurosci. Lett.</t>
  </si>
  <si>
    <t>MAR 30</t>
  </si>
  <si>
    <t>10.1016/0304-3940(92)90399-R</t>
  </si>
  <si>
    <t>Neurosciences</t>
  </si>
  <si>
    <t>Neurosciences &amp; Neurology</t>
  </si>
  <si>
    <t>HM171</t>
  </si>
  <si>
    <t>WOS:A1992HM17100010</t>
  </si>
  <si>
    <t>BENOIT, PH; SEARS, DWG</t>
  </si>
  <si>
    <t>THE BREAKUP OF A METEORITE PARENT BODY AND THE DELIVERY OF METEORITES TO EARTH</t>
  </si>
  <si>
    <t>ORDINARY CHONDRITES; IRON-METEORITES; HIGH ABUNDANCE; ANTARCTICA; HISTORY; AGES</t>
  </si>
  <si>
    <t>Whether many of the 10,000 meteorites collected in the Antarctic are unlike those falling elsewhere is contentious. The Antarctic H chondrites, one of the major classes of stony meteorites, include a number of individuals with higher induced thermoluminescence peak temperatures than observed among non-Antarctic H chondrites. The proportion of such individuals decreases with the mean terrestrial age of the meteorites at the various ice fields. These H chondrites have cosmic-ray exposure ages of about 8 million years, experienced little cosmic-ray shielding, and suffered rapid postmetamorphic cooling. Breakup of the H chondrite parent body, 8 million years ago, may have produced two types of material with different size distributions and thermal histories. The smaller objects reached Earth more rapidly through more rapid orbital evolution.</t>
  </si>
  <si>
    <t>BENOIT, PH (corresponding author), UNIV ARKANSAS,DEPT CHEM &amp; BIOCHEM,COSMOCHEM GRP,FAYETTEVILLE,AR 72701, USA.</t>
  </si>
  <si>
    <t>MAR 27</t>
  </si>
  <si>
    <t>10.1126/science.255.5052.1685</t>
  </si>
  <si>
    <t>HK812</t>
  </si>
  <si>
    <t>WOS:A1992HK81200030</t>
  </si>
  <si>
    <t>PRECONCENTRATION METHOD FOR ELECTROTHERMAL ATOMIC-ABSORPTION SPECTROMETRIC ANALYSIS FOR HEAVY-METALS IN ANTARCTIC SNOW AT SUB NG KG-1 LEVELS</t>
  </si>
  <si>
    <t>ANALYTICA CHIMICA ACTA</t>
  </si>
  <si>
    <t>ATOMIC ABSORPTION SPECTROMETRY; ANTARCTIC SNOW; HEAVY METALS; PRECONCENTRATION</t>
  </si>
  <si>
    <t>LEAD; ICE; CADMIUM; COPPER; WATER; ZINC</t>
  </si>
  <si>
    <t>An improved technique for concentrating heavy metals onto the surface of tungsten wires, prior to analysis by electrothermal atomic absorption spectrometry, is reported. Ultraclean methods and materials, described here, have enabled improvements in detection limits to be realised. With the new procedure, detection limits of 0.01 ng Cd kg-1, 0.47 ng Cu kg-1, 0.22 ng Pb kg-1 and 0.24 ng Zn kg-1 are obtained. These are low enough to allow analysis of ancient and modern Antarctic snow, except perhaps for cadmium. A comparison with samples injected directly into the graphite furnace shows good agreement, confirming that the method is suitable for the simple polar snow matrix.</t>
  </si>
  <si>
    <t>SUTTIE, ED (corresponding author), BRITISH ANTARCTIC SURVEY,NERC,HIGH CROSS,MADINGLEY RD,CAMBRIDGE CB3 0ET,ENGLAND.</t>
  </si>
  <si>
    <t>0003-2670</t>
  </si>
  <si>
    <t>ANAL CHIM ACTA</t>
  </si>
  <si>
    <t>Anal. Chim. Acta</t>
  </si>
  <si>
    <t>MAR 20</t>
  </si>
  <si>
    <t>10.1016/0003-2670(92)85096-O</t>
  </si>
  <si>
    <t>HK842</t>
  </si>
  <si>
    <t>WOS:A1992HK84200004</t>
  </si>
  <si>
    <t>PORTA, V; SARZANINI, C; MENTASTI, E; ABOLLINO, O</t>
  </si>
  <si>
    <t>ONLINE PRECONCENTRATION SYSTEM FOR INDUCTIVELY COUPLED PLASMA ATOMIC EMISSION-SPECTROMETRY WITH QUINOLIN-8-OL AND AMBERLITE XAD-2 RESIN</t>
  </si>
  <si>
    <t>EMISSION SPECTROMETRY; PLASMAS; PRECONCENTRATION; SEA WATER; TRACE METALS; WATERS</t>
  </si>
  <si>
    <t>FLOW-INJECTION ANALYSIS; ABSORPTION SPECTROMETRY; TRACE-METALS; IMMOBILIZED 8-QUINOLINOL; SORBENT EXTRACTION; MASS-SPECTROMETRY; PRE-CONCENTRATION; SEA-WATER; COLUMN; COMBINATION</t>
  </si>
  <si>
    <t>An on-line preconcentration system implemented with inductively coupled plasma atomic emission spectrometry (ICP-AES) was studied. For the retention of metal ions 8-hydroxyquinoline and Amberlite XAD-2 resin were used. This system improved the detection limits of Cd, Cu, Fe, Mn, Ni and Zn by a factor of 100 compared with ICP-AES alone. Owing to this sensitivity and the excellent selectivity towards the transition metal ions with respect to salt matrices, the method was successfully applied to the determination of the above metals in Antarctic sea water. The concentration found ranged between 16 ng l-1 (Mn) and 0.4-mu-g l-1 (Ni) with a precision of 10%.</t>
  </si>
  <si>
    <t>PORTA, V (corresponding author), UNIV TURIN,DIPARTIMENTO CHIM ANALIT,I-10125 TURIN,ITALY.</t>
  </si>
  <si>
    <t>Abollino, Ornella/AAS-7412-2020</t>
  </si>
  <si>
    <t>Abollino, Ornella/0000-0003-2350-4941</t>
  </si>
  <si>
    <t>10.1016/0003-2670(92)85097-P</t>
  </si>
  <si>
    <t>WOS:A1992HK84200005</t>
  </si>
  <si>
    <t>MANCINI, E; PITARI, G; VISCONTI, G</t>
  </si>
  <si>
    <t>DEHYDRATION IN THE ANTARCTIC STRATOSPHERE - RADIATIVE EFFECTS</t>
  </si>
  <si>
    <t>GENERAL-CIRCULATION MODEL; HETEROGENEOUS REACTIONS; SOLAR-RADIATION; OZONE HOLE; PARAMETERIZATION; ABSORPTION; DEPLETION; CHLORINE; ICE</t>
  </si>
  <si>
    <t>A two dimensional model is used to investigate the effects of polar stratospheric clouds on the water vapor budget in the Antarctic stratosphere. It is shown that loss of stratospheric water vapor through formation and sedimentation of large ice particles decreases infrared cooling. This cooling reduction partially compensates the decreased ozone heating due to the formation of the Antarctic hole. Such a conclusion is reached by comparing a control unperturbed situation with two cases in which an ozone hole is formed with and without polar dehydration. We show that in the case of substantial loss of stratospheric water vapor since the years of the ozone hole formation, a dynamical mechanism may be necessary to explain the observed stratospheric cooling during the Antarctic spring. In this case the combined radiative perturbation (H2O + O3) is too small to force this cooling. Instead, in the case of a negligible change of water vapor content, the O3 radiative perturbation could be entirely responsible for the observed secular cooling.</t>
  </si>
  <si>
    <t>UNIV LAQUILA,DIPARTIMENTO FIS,I-67100 LAQUILA,ITALY</t>
  </si>
  <si>
    <t>University of L'Aquila</t>
  </si>
  <si>
    <t>Pitari, Giovanni/0000-0001-7051-9578; Mancini, Eva/0000-0001-7071-0292</t>
  </si>
  <si>
    <t>10.1029/91GL02785</t>
  </si>
  <si>
    <t>HK981</t>
  </si>
  <si>
    <t>WOS:A1992HK98100016</t>
  </si>
  <si>
    <t>MEI, Y; THORNE, RM; HORNE, RB</t>
  </si>
  <si>
    <t>ION-CYCLOTRON WAVES AT JUPITER - POSSIBILITY OF DETECTION BY ULYSSES</t>
  </si>
  <si>
    <t>JOVIAN MAGNETOSPHERE; PLASMA TORUS; INSTABILITY; GENERATION; REGION</t>
  </si>
  <si>
    <t>We evaluate the convective growth of ion-cyclotron waves in the Io plasma torus using realistic plasma parameters. Significant wave amplification is restricted to two dominant frequency bands. As originally proposed by Thorne and Moses [1983, 1985], waves between the O+ and H+ gyro-frequencies may be excited at higher latitudes (lambda &gt; 15-degrees) in the region where H+ becomes the dominant ion. Strong cyclotron resonant damping should prevent wave propagation to lower latitude. Even under optimum conditions the path integrated gain of such waves is modest and extremely sensitive to the properties of both the thermal plasma and the cyclotron resonant energetic ions. Consequently, these waves should be confined to a limited region of the torus (6 &lt; L &lt; 9). The equatorial region of the torus can be unstable to L-mode waves below the O+ gyro-frequency. Rapid amplification should drive waves to non linear amplitudes for any reasonable choice of the plasma properties. While the orbit of Ulysses passes through the Io torus close to the optimum location (near L = 8) to detect both the high frequency (10Hz) waves at lambda &gt; 15-degrees and the low frequency waves (&lt; 0.5Hz) near the equator, the sensitivity of the magnetometer and the lower frequency threshold of the plasma wave detector offer only a marginal possibility to clearly identify either of these important waves.</t>
  </si>
  <si>
    <t>BRITISH ANTARCTIC SURVEY,NAT ENVIRONM RES COUNCIL,CAMBRIDGE CB3 0ET,ENGLAND</t>
  </si>
  <si>
    <t>MEI, Y (corresponding author), UNIV CALIF LOS ANGELES,DEPT ATMOSPHER SCI,LOS ANGELES,CA 90024, USA.</t>
  </si>
  <si>
    <t>Horne, Richard B/U-3764-2019</t>
  </si>
  <si>
    <t>Horne, Richard B/0000-0002-0412-6407</t>
  </si>
  <si>
    <t>10.1029/92GL00400</t>
  </si>
  <si>
    <t>WOS:A1992HK98100027</t>
  </si>
  <si>
    <t>CAMARDELLA, L; CARUSO, C; DAVINO, R; DIPRISCO, G; RUTIGLIANO, B; TAMBURRINI, M; FERMI, G; PERUTZ, MF</t>
  </si>
  <si>
    <t>HEMOGLOBIN OF THE ANTARCTIC FISH PAGOTHENIA-BERNACCHII - AMINO-ACID-SEQUENCE, OXYGEN EQUILIBRIA AND CRYSTAL-STRUCTURE OF ITS CARBONMONOXY DERIVATIVE</t>
  </si>
  <si>
    <t>JOURNAL OF MOLECULAR BIOLOGY</t>
  </si>
  <si>
    <t>ANTARCTIC FISH; HEMOGLOBIN; AMINO ACID SEQUENCE; ROOT EFFECT; CRYSTAL STRUCTURE</t>
  </si>
  <si>
    <t>NOTOTHENIA-CORIICEPS-NEGLECTA; HUMAN-HEMOGLOBIN; RESOLUTION; STEREOCHEMISTRY; RESIDUES; PROTEINS; BINDING</t>
  </si>
  <si>
    <t>MRC,MOLEC BIOL LAB,CAMBRIDGE CB2 2QH,ENGLAND</t>
  </si>
  <si>
    <t>MRC Laboratory Molecular Biology</t>
  </si>
  <si>
    <t>CAMARDELLA, L (corresponding author), CNR,INST PROT BIOCHEM &amp; ENZYMOL,I-80125 NAPLES,ITALY.</t>
  </si>
  <si>
    <t>caruso, carla/AAC-4123-2019</t>
  </si>
  <si>
    <t>caruso, carla/0000-0002-2482-8254; TAMBURRINI, MAURIZIO/0000-0001-5987-0957</t>
  </si>
  <si>
    <t>NHLBI NIH HHS [HL 31461] Funding Source: Medline</t>
  </si>
  <si>
    <t>NHLBI NIH HHS(United States Department of Health &amp; Human ServicesNational Institutes of Health (NIH) - USANIH National Heart Lung &amp; Blood Institute (NHLBI))</t>
  </si>
  <si>
    <t>0022-2836</t>
  </si>
  <si>
    <t>J MOL BIOL</t>
  </si>
  <si>
    <t>J. Mol. Biol.</t>
  </si>
  <si>
    <t>10.1016/0022-2836(92)91007-C</t>
  </si>
  <si>
    <t>Biochemistry &amp; Molecular Biology</t>
  </si>
  <si>
    <t>HL812</t>
  </si>
  <si>
    <t>WOS:A1992HL81200014</t>
  </si>
  <si>
    <t>HANSON, DR; RAVISHANKARA, AR</t>
  </si>
  <si>
    <t>INVESTIGATION OF THE REACTIVE AND NONREACTIVE PROCESSES INVOLVING CLONO2 AND HCL ON WATER AND NITRIC-ACID DOPED ICE</t>
  </si>
  <si>
    <t>ANTARCTIC OZONE DEPLETION; POLAR STRATOSPHERIC CLOUD; HETEROGENEOUS REACTIONS; HYDROGEN-CHLORIDE; TRIHYDRATE; CHEMISTRY; SURFACES; N2O5; KINETICS; NITRATE</t>
  </si>
  <si>
    <t>A flow tube reactor attached to a chemical ionization mass spectrometer was used to investigate the reactions of ClONO2 with H2O and HCl on pure water ice and nitric acid doped ice (referred to as NAT). The uptake coefficients, gamma, for the above reactions were found to be nearly independent of the ice substrate thickness, suggesting that the geometrical surface areas of our ices are close to the true surface areas for such reactions. At low concentrations of HCl, close to those found in the atmosphere, its uptake due to physical adsorption was found to be very rapid, i.e., gamma &gt; 0.3; however it slowed considerably when a monolayer of HCl had been deposited on the surface. The surface of both water and NAT ice are shown to be saturated with HCl after the formation of a monolayer, suggesting that reactions involving HCl are confined to the surface. At high HCl concentrations the surface was altered by the formation of a hydrate or melting. The reaction of ClONO2 with H2O on pure ice was found to generate HOCl, which has an appreciable adsorptivity on the surface. The direct uptake of HOCl on water ice was observed and its adsorptivity was found to decrease at warmer temperatures. A direct reaction between HOCl and HCl to produce Cl2 on both pure ice and a NAT surface was observed. It is proposed that the reaction of ClONO2 with HCl on water ice can proceed through the formation of HOCl and its subsequent reaction with HCl to give Cl2, while the reaction is direct on HNO3-doped ice. The implication of these findings to the surface reactions in the atmosphere are discussed.</t>
  </si>
  <si>
    <t>UNIV COLORADO,NOAA,COOPERAT INST RES ENVIRONM SCI,BOULDER,CO 80309; UNIV COLORADO,DEPT CHEM &amp; BIOCHEM,BOULDER,CO 80309</t>
  </si>
  <si>
    <t>University of Colorado System; University of Colorado Boulder; National Oceanic Atmospheric Admin (NOAA) - USA; University of Colorado System; University of Colorado Boulder</t>
  </si>
  <si>
    <t>HANSON, DR (corresponding author), NOAA,AERON LAB,325 BROADWAY,BOULDER,CO 80303, USA.</t>
  </si>
  <si>
    <t>Ravishankara, Akkihebbal R/A-2914-2011</t>
  </si>
  <si>
    <t>MAR 19</t>
  </si>
  <si>
    <t>10.1021/j100185a052</t>
  </si>
  <si>
    <t>HK717</t>
  </si>
  <si>
    <t>WOS:A1992HK71700052</t>
  </si>
  <si>
    <t>FELLER, G; LONHIENNE, T; DEROANNE, C; LIBIOULLE, C; VANBEEUMEN, J; GERDAY, C</t>
  </si>
  <si>
    <t>PURIFICATION, CHARACTERIZATION, AND NUCLEOTIDE-SEQUENCE OF THE THERMOLABILE ALPHA-AMYLASE FROM THE ANTARCTIC PSYCHROTROPH ALTEROMONAS-HALOPLANCTIS A23</t>
  </si>
  <si>
    <t>JOURNAL OF BIOLOGICAL CHEMISTRY</t>
  </si>
  <si>
    <t>BACILLUS-STEAROTHERMOPHILUS; SIGNAL SEQUENCES; PROTEINS; BACTERIA; ENZYMES; RESOLUTION; SUBSTRATE; RESIDUES; CALCIUM</t>
  </si>
  <si>
    <t>The alpha-amylase excreted by the antarctic bacterium Alteromonas haloplanctis was purified and the corresponding amy gene was cloned and sequenced. N- and C-terminal amino acid sequencing were used to establish the primary structure of the mature A. haloplanctis alpha-amylase which is composed of 453 amino acids with a predicted M(r) of 49,340 and a pI of 5.5. Three Ca2+ ions are bound per molecule and its activity is modulated by chloride ions. Within the four consensus sequences, Asp-174, Glu-200, and Asp-264 are the proposed catalytic residues. The psychrotrophic A. haloplanctis alpha-amylase is characterized by a high amylolytic activity at low temperatures, a reduced apparent optimal temperature, and typical thermodynamic activation parameters. A. haloplanctis alpha-amylase has also a low thermal stability as demonstrated by the temperature effect on both activity and secondary structure. It is suggested that structure flexibility and lower sensitivity of secondary structure to temperature variations in the low temperature range are the main structural adaptations of the psychrotrophic enzyme. The unusual stacking of small amino acids around the catalytic residues is proposed as a factor inducing active site flexibility and concomitant high activity of the enzyme at low temperatures.</t>
  </si>
  <si>
    <t>STATE UNIV GHENT, MICROBIOL LAB, B-9000 GHENT, BELGIUM</t>
  </si>
  <si>
    <t>Ghent University</t>
  </si>
  <si>
    <t>UNIV LIEGE, INST CHEM B6, BIOCHEM LAB, B-4000 LIEGE, BELGIUM.</t>
  </si>
  <si>
    <t>Lonhienne, Thierry/A-5828-2011</t>
  </si>
  <si>
    <t>AMER SOC BIOCHEMISTRY MOLECULAR BIOLOGY INC</t>
  </si>
  <si>
    <t>9650 ROCKVILLE PIKE, BETHESDA, MD 20814-3996 USA</t>
  </si>
  <si>
    <t>0021-9258</t>
  </si>
  <si>
    <t>1083-351X</t>
  </si>
  <si>
    <t>J BIOL CHEM</t>
  </si>
  <si>
    <t>J. Biol. Chem.</t>
  </si>
  <si>
    <t>MAR 15</t>
  </si>
  <si>
    <t>HH747</t>
  </si>
  <si>
    <t>WOS:A1992HH74700036</t>
  </si>
  <si>
    <t>DOWDESWELL, JA; WHITTINGTON, RJ; HODGKINS, R</t>
  </si>
  <si>
    <t>THE SIZES, FREQUENCIES, AND FREEBOARDS OF EAST GREENLAND ICEBERGS OBSERVED USING SHIP RADAR AND SEXTANT</t>
  </si>
  <si>
    <t>ICE</t>
  </si>
  <si>
    <t>The Scoresby Sand fjord system, East Greenland, contains the most productive fast-flowing outlet glaciers draining east from the Greenland Ice Sheet, calving 18 km3 a-1 of icebergs. The sizes, frequencies, and freeboards of 1900 icebergs were measured from F.S. Polarstern, using ship X-band radar and sextant. Radar beam spreading exaggerates iceberg width by 60 m per nautical mile of range beyond the first mile. Data sets on iceberg size (e.g., that collated for Antarctic icebergs) collected using ship radars which do not take this effect into account will overestimate iceberg dimensions significantly. The location and concentration of icebergs within the fjord complex can be explained by (1) the locations of the principal source glaciers and (2) fjord topography and bathymetry. Iceberg concentration (maximum 0.6 icebergs km-2) declines with distance from the major iceberg sources. We found that 69% of icebergs within the fjord system are &lt; 200 m in width. Only five are &gt; 1 km in length. The largest is 2.7 km long. Icebergs become spread more evenly over the range of size classes in the outer fjord and shelf. Modal iceberg keel depth, calculated from freeboard measurements, is 4-500 m in the inner fjords, shifting to lower values in the outer fjords, reflecting shallower bathymetry. Radar measurements of iceberg width cannot be used to infer keel depths accurately, because width and keel depth are only weakly correlated. Comparison between freeboards and keel depths for icebergs from East Greenland and the Barents Sea indicates that the iceberg source (i.e., floating or grounded) exerts a fundamental control on iceberg dimensions. The drift pattern of icebergs is from the head to the mouth of the fjord system, although fjord bifurcations, bathymetry, and currents provide additional complications. The trends in observed iceberg size and frequency, and in inferred keel depth, in the Scoresby Sund region am likely to be applicable to other fjords and shelves around Greenland.</t>
  </si>
  <si>
    <t>UNIV COLL WALES, INST EARTH STUDIES, ABERYSTWYTH SY23 3DB, WALES</t>
  </si>
  <si>
    <t>Aberystwyth University</t>
  </si>
  <si>
    <t>UNIV CAMBRIDGE, SCOTT POLAR RES INST, LENSFIELD RD, CAMBRIDGE CB2 1ER, ENGLAND.</t>
  </si>
  <si>
    <t>Hodgkins, Richard/F-5430-2011</t>
  </si>
  <si>
    <t>Dowdeswell, Julian/0000-0003-1369-9482</t>
  </si>
  <si>
    <t>C3</t>
  </si>
  <si>
    <t>10.1029/91JC02821</t>
  </si>
  <si>
    <t>HJ488</t>
  </si>
  <si>
    <t>WOS:A1992HJ48800004</t>
  </si>
  <si>
    <t>POLVANI, LM; PLUMB, RA</t>
  </si>
  <si>
    <t>ROSSBY-WAVE BREAKING, MICROBREAKING, FILAMENTATION, AND SECONDARY VORTEX FORMATION - THE DYNAMICS OF A PERTURBED VORTEX</t>
  </si>
  <si>
    <t>ANTARCTIC OZONE HOLE; POTENTIAL VORTICITY; CONTOUR DYNAMICS; PLANETARY-WAVES; V-STATES; STRATOSPHERE; EVOLUTION; LAYER; TRANSPORT; MODEL</t>
  </si>
  <si>
    <t>The behavior of an isolated vortex perturbed by topographically forced Rossby waves is studied using the method of Contour Dynamics. For a single-contour vortex a distinct forcing threshold exists above which the wave breaks in a dynamically significant way, leading to a disruption of the vortex. This breaking is distinguished from the process of weak filamentary breaking described by Dritschel and classified here as microbreaking; the latter occurs in nondivergent flow even at very small forcing amplitudes but does not affect the vortex in a substantial manner. In cases with finite Rossby deformation radius (comparable with the vortex radius) neither breaking nor microbreaking occurs below the forcing threshold. In common with previous studies using high-resolution spectral models, the vortex is not diluted by intrusion of outside air, except during remerger with a secondary vortex shed previously from the main vortex during a breaking event. The kinematics of the breaking process and of the vortex interior and the morphology of material ejected from the vortex are described. When the Rossby radius is finite there is substantial mixing in the deep interior of the vortex, even when the vortex is only mildly disturbed. Implications for the stratospheric polar vortex are discussed.</t>
  </si>
  <si>
    <t>MIT,CTR METEOROL &amp; PHYS OCEANOG,CAMBRIDGE,MA 02139</t>
  </si>
  <si>
    <t>POLVANI, LM (corresponding author), COLUMBIA UNIV,DEPT APPL PHYS,SEELEY W MUDD BLDG,ROOM 209,NEW YORK,NY 10027, USA.</t>
  </si>
  <si>
    <t>Polvani, Lorenzo M/E-5949-2011</t>
  </si>
  <si>
    <t>10.1175/1520-0469(1992)049&lt;0462:RWBMFA&gt;2.0.CO;2</t>
  </si>
  <si>
    <t>HL081</t>
  </si>
  <si>
    <t>WOS:A1992HL08100002</t>
  </si>
  <si>
    <t>KARLSSON, KR; CLAYTON, RN; GIBSON, EK; MAYEDA, TK</t>
  </si>
  <si>
    <t>WATER IN SNC METEORITES - EVIDENCE FOR A MARTIAN HYDROSPHERE</t>
  </si>
  <si>
    <t>ANTARCTIC SHERGOTTITE; NOBLE-GASES; MARS; EETA-79001; AMPHIBOLE; OXYGEN</t>
  </si>
  <si>
    <t>The Shergotty-Nakhla-Chassigny (SNC) meteorites, purportedly of martian origin, contain 0.04 to 0.4 percent water by weight. Oxygen isotopic analysis can bc used to determine whether this water is extraterrestrial or terrestrial. Such analysis reveals that a portion of the water is extraterrestrial and furthermore was not in oxygen isotopic equilibrium with the host rock. Lack of equilibrium between water and host rock implies that the lithosphere and hydrosphere of the SNC parent body formed two distinct oxygen isotopic reservoirs. If Mars was the parent body, the maintenance of two distinct reservoirs may result from the absence of plate tectonics on the planet.</t>
  </si>
  <si>
    <t>NASA,LYNDON B JOHNSON SPACE CTR,PLANETARY SCI BRANCH,HOUSTON,TX 77058; UNIV CHICAGO,DEPT GEOPHYS SCI,CHICAGO,IL 60637; UNIV CHICAGO,ENRICO FERMI INST,DEPT CHEM,CHICAGO,IL 60637</t>
  </si>
  <si>
    <t>National Aeronautics &amp; Space Administration (NASA); NASA Johnson Space Center; University of Chicago; University of Chicago</t>
  </si>
  <si>
    <t>MAR 13</t>
  </si>
  <si>
    <t>10.1126/science.11537889</t>
  </si>
  <si>
    <t>HH744</t>
  </si>
  <si>
    <t>WOS:A1992HH74400046</t>
  </si>
  <si>
    <t>SCHOTTE, M</t>
  </si>
  <si>
    <t>SEROLIS-APHELES, A NEW SPECIES (ISOPODA, SEROLIDAE) FROM THE SOUTHWEST INDIAN-OCEAN, AND A RANGE EXTENSION FOR SEROLIS-ANTARCTICA BEDDARD, 1884</t>
  </si>
  <si>
    <t>PROCEEDINGS OF THE BIOLOGICAL SOCIETY OF WASHINGTON</t>
  </si>
  <si>
    <t>Serolis apheles, a new species of deepwater marine serolid isopod from the Madagascar Plateau, is described. Diagnostic features include absence of eyes, small size relative to that of cogeners, smooth dorsum, and coxal plates on pereonite 6 that extend posteriorly, nearly to the apex of the pleotelson. A new locality record for Serolis antarctica Beddard, 1884, extends its range in the Indian Ocean from sub-Antarctic waters off Crozet Island to the Natal Basin off Mozambique. It has not been otherwise recorded since first collected in 1873 during the Challenger Expedition.</t>
  </si>
  <si>
    <t>SCHOTTE, M (corresponding author), NATL MUSEUM NAT HIST,DEPT INVERTEBRATE ZOOL,WASHINGTON,DC 20560, USA.</t>
  </si>
  <si>
    <t>BIOL SOC WASHINGTON</t>
  </si>
  <si>
    <t>NAT MUSEUM NAT HIST SMITHSONIAN INST, WASHINGTON, DC 20560</t>
  </si>
  <si>
    <t>0006-324X</t>
  </si>
  <si>
    <t>P BIOL SOC WASH</t>
  </si>
  <si>
    <t>Proc. Biol. Soc. Wash.</t>
  </si>
  <si>
    <t>MAR 12</t>
  </si>
  <si>
    <t>HW186</t>
  </si>
  <si>
    <t>WOS:A1992HW18600013</t>
  </si>
  <si>
    <t>MANZER, LE</t>
  </si>
  <si>
    <t>AN OVERVIEW OF THE COMMERCIAL DEVELOPMENT OF CHLOROFLUOROCARBON (CFC) ALTERNATIVES</t>
  </si>
  <si>
    <t>CATALYSIS TODAY</t>
  </si>
  <si>
    <t>Chlorofluorocarbons (CFCs) are now believed to be major contributors to the seasonal ozone depletion over the Antarctic continent. They are so important to many aspects of modern society, that substitutes must be rapidly found and commercialized. The identification of suitable substitutes is difficult when issues such as toxicity, flammability, cost, environmental impact and physical properties are considered. Several candidates, azeotropes and blends which meet these criteria, have been selected by the industry and significant research and development programs are underway to commercialize them. Unlike the simple, fully-halogenated CFCs which can only be made in a single step, there are many potentially viable routes to the alternatives, requiring significant improvements in catalysis. Many other important issues such as toxicity, environmental impact, materials compatibility, energy efficiency, developing country needs and product life cycle of the alternatives need to be resolved before a timely transition to substitutes can be accomplished on a global scale.</t>
  </si>
  <si>
    <t>DUPONT CO,CENT RES &amp; DEV,EXPTL STN,WILMINGTON,DE 19880</t>
  </si>
  <si>
    <t>DuPont</t>
  </si>
  <si>
    <t>0920-5861</t>
  </si>
  <si>
    <t>CATAL TODAY</t>
  </si>
  <si>
    <t>Catal. Today</t>
  </si>
  <si>
    <t>MAR 11</t>
  </si>
  <si>
    <t>10.1016/0920-5861(92)80183-N</t>
  </si>
  <si>
    <t>Chemistry, Applied; Chemistry, Physical; Engineering, Chemical</t>
  </si>
  <si>
    <t>Chemistry; Engineering</t>
  </si>
  <si>
    <t>JD456</t>
  </si>
  <si>
    <t>WOS:A1992JD45600003</t>
  </si>
  <si>
    <t>SMALL, C; SANDWELL, DT</t>
  </si>
  <si>
    <t>AN ANALYSIS OF RIDGE AXIS GRAVITY ROUGHNESS AND SPREADING RATE</t>
  </si>
  <si>
    <t>INDIAN RIDGE; KINEMATICS; TOPOGRAPHY; OCEAN; DEPTH</t>
  </si>
  <si>
    <t>Fast and slow spreading ridges have radically different morphologic and gravimetric characteristics. In this study, altimeter measurements from the Geosat Exact Repeat Mission (Geosat ERM) are used to investigate spreading rate dependence of the ridge axis gravity field. Gravity roughness provides an estimate of the amplitude of the gravity anomaly and is robust to small errors in the location of the ridge axis. We compute gravity roughness as a weighted root mean square (RMS) of the vertical deflection at 438 ridge crossings on the mid-ocean ridge system. Ridge axis gravity anomalies show a decrease in amplitude with increasing spreading rate up to an intermediate rate of approximately 60-80 mm/yr and almost no change at higher rates; overall the roughness decreases by a factor of 10 between the lowest and highest rates. In addition to the amplitude decrease, the range of roughness values observed at a given spreading rate shows a similar order of magnitude decrease with transition between 60 and 80 mm/yr. The transition of ridge axis gravity is most apparent at three relatively unexplored locations on the Southeast Indian Ridge and the Pacific-Antarctic Rise; on these intermediate rate ridges the transition occurs abruptly across transform faults.</t>
  </si>
  <si>
    <t>UNIV CALIF SAN DIEGO, SCRIPPS INST OCEANOG, DIV GEOL RES, 9500 GILMAN DR, LA JOLLA, CA 92093 USA.</t>
  </si>
  <si>
    <t>Small, Christopher/AAB-9030-2019</t>
  </si>
  <si>
    <t>MAR 10</t>
  </si>
  <si>
    <t>B3</t>
  </si>
  <si>
    <t>10.1029/91JB02465</t>
  </si>
  <si>
    <t>HG748</t>
  </si>
  <si>
    <t>WOS:A1992HG74800001</t>
  </si>
  <si>
    <t>BUCK, CF; MAYEWSKI, PA; SPENCER, MJ; WHITLOW, S; TWICKLER, MS; BARRETT, D</t>
  </si>
  <si>
    <t>DETERMINATION OF MAJOR IONS IN SNOW AND ICE CORES BY ION CHROMATOGRAPHY</t>
  </si>
  <si>
    <t>ANTARCTIC SNOW; NITRATE; SULFATE</t>
  </si>
  <si>
    <t>The determination of major anions (Cl-, NO3-, SO4(2-)) and cations (Na+, NH4+, K+, Mg2+, Ca2+) in snow and ice cores by ion chromatography at trace level concentrations (ng/g) is presented. Total acidity (H+) was determined using an acid titration method in order to complete the ionic balance. Unique sampling techniques and sample preparation methods were developed to avoid contamination of the snow and ice samples.</t>
  </si>
  <si>
    <t>UNIV NEW HAMPSHIRE,INST STUDY EARTH OCEANS &amp; SPACE,GLACIER RES GRP,DURHAM,NH 03824</t>
  </si>
  <si>
    <t>Mayewski, Paul Andrew/HRD-6969-2023</t>
  </si>
  <si>
    <t>MAR 6</t>
  </si>
  <si>
    <t>10.1016/0021-9673(92)80334-Q</t>
  </si>
  <si>
    <t>HJ357</t>
  </si>
  <si>
    <t>WOS:A1992HJ35700028</t>
  </si>
  <si>
    <t>BOUTRON, CF; CANDELONE, JP; GORLACH, U</t>
  </si>
  <si>
    <t>ULTRA-TRACE ANALYSIS OF HEAVY-METALS IN ICE AND SNOW FROM THE ANTARCTIC AND GREENLAND</t>
  </si>
  <si>
    <t>ANALUSIS</t>
  </si>
  <si>
    <t>LEAD; LEVEL</t>
  </si>
  <si>
    <t>UNIV GRENOBLE 1, UFR MECH, F-38402 ST MARTIN DHERES, FRANCE</t>
  </si>
  <si>
    <t>BOUTRON, CF (corresponding author), CNRS, GLACIOL &amp; GEOPHYS LAB, 54 RUE MOLIERE, DOMAINE UNIV, BP 96, F-38402 ST MARTIN DHERES, FRANCE.</t>
  </si>
  <si>
    <t>EDP SCIENCES S A</t>
  </si>
  <si>
    <t>LES ULIS CEDEX A</t>
  </si>
  <si>
    <t>17, AVE DU HOGGAR, PA COURTABOEUF, BP 112, F-91944 LES ULIS CEDEX A, FRANCE</t>
  </si>
  <si>
    <t>0365-4877</t>
  </si>
  <si>
    <t>Analusis</t>
  </si>
  <si>
    <t>MAR</t>
  </si>
  <si>
    <t>M24</t>
  </si>
  <si>
    <t>M27</t>
  </si>
  <si>
    <t>HG357</t>
  </si>
  <si>
    <t>WOS:A1992HG35700006</t>
  </si>
  <si>
    <t>DALZIEL, IWD</t>
  </si>
  <si>
    <t>THE FUTURE OF SCIENTIFIC DRILLING IN ANTARCTIC WATERS</t>
  </si>
  <si>
    <t>DALZIEL, IWD (corresponding author), UNIV TEXAS,INST GEOPHYS,AUSTIN,TX 78712, USA.</t>
  </si>
  <si>
    <t>Dalziel, Ian W. D./G-5926-2010</t>
  </si>
  <si>
    <t>HH553</t>
  </si>
  <si>
    <t>WOS:A1992HH55300001</t>
  </si>
  <si>
    <t>SPECIAL ISSUE - PALYNOLOGY OF THE ROSS,JAMES ISLAND AREA</t>
  </si>
  <si>
    <t>1365-2079</t>
  </si>
  <si>
    <t>WOS:A1992HH55300002</t>
  </si>
  <si>
    <t>BUCK, KR; GARRISON, DL; HOPKINS, TL</t>
  </si>
  <si>
    <t>ABUNDANCE AND DISTRIBUTION OF TINTINNID CILIATES IN AN ICE EDGE ZONE DURING THE AUSTRAL AUTUMN</t>
  </si>
  <si>
    <t>ANTARCTICA; ICE-EDGE; MICROZOOPLANKTON; TINTINNIDS; WEDDELL SEA</t>
  </si>
  <si>
    <t>Tintinnid ciliates were present throughout the upper (100m) water column of the ice-edge zone when sampled in autumn 1986 in the Weddell Sea. Biomass ranged from 0.02-mu-gC l-1 under the sea-ice to 1.3-mu-gC l-1 in the ice-free water column. Cymatocylis, Codonellopsis, Laackmaniella and a small Salpingella were the most abundant and/or largest biomass contributors. The under ice assemblage was characterized by low biomass and dominated by small species (Salpingella and Codonellopsis); the ice edge stations were dominated by these same taxa but in higher abundances while the open water assemblage was characterized by high biomass and dominated by Cymatocylis, the largest taxa. All taxa exhibited maximum concentrations in the upper 50m of the water column. Both krill and salps grazed upon the Cymatocylis and Codonellopsis without preference in both the ice covered and open water regimes.</t>
  </si>
  <si>
    <t>BUCK, KR (corresponding author), MONTEREY BAY AQUARIUM RES INST,160 CENT AVE,PACIFIC GROVE,CA 93950, USA.</t>
  </si>
  <si>
    <t>10.1017/S0954102092000038</t>
  </si>
  <si>
    <t>WOS:A1992HH55300003</t>
  </si>
  <si>
    <t>COOPER, J; CRAFFORD, JE; HECHT, T</t>
  </si>
  <si>
    <t>INTRODUCTION AND EXTINCTION OF BROWN TROUT (SALMO-TRUTTA L) IN AN IMPOVERISHED SUB-ANTARCTIC STREAM</t>
  </si>
  <si>
    <t>ANADROMY; DIET; FISH; GROWTH; LIFE-HISTORY STYLE; MARION ISLAND</t>
  </si>
  <si>
    <t>Brown trout were introduced to the Van den Boogaard River on subantarctic Marion Island in 1964, and a small population became established. The last individual was seen in 1984, and the species is now considered to be extinct on the island. Their diet was exclusively allochthonous, with snails and spiders predominating. Ages estimated at six to eleven years showed that spawning must have occurred since the original introduction. Since the Van den Boogaard River enters the sea via a waterfall, it is postulated that trout were not able to practice an anadromous life-style, and that this, as well as other factors connected with the impoverished nature of the stream, led to dwarfing of the resident population. No further introductions of alien fish to Marion Island should be contemplated.</t>
  </si>
  <si>
    <t>COOPER, J (corresponding author), UNIV CAPE TOWN,PERCY FITZPATRICK INST AFRICAN ORNITHOL,RONDEBOSCH 7700,SOUTH AFRICA.</t>
  </si>
  <si>
    <t>10.1017/S095410209200004X</t>
  </si>
  <si>
    <t>WOS:A1992HH55300004</t>
  </si>
  <si>
    <t>HUNT, GL; PRIDDLE, J; WHITEHOUSE, MJ; VEIT, RR; HEYWOOD, RB</t>
  </si>
  <si>
    <t>CHANGES IN SEABIRD SPECIES ABUNDANCE NEAR SOUTH GEORGIA DURING A PERIOD OF RAPID CHANGE IN SEA-SURFACE TEMPERATURE</t>
  </si>
  <si>
    <t>ALBATROSS; PETREL; SEA SURFACE TEMPERATURE; SEABIRD DISTRIBUTION; SOUTH GEORGIA</t>
  </si>
  <si>
    <t>During a three month research cruise near the island of South Georgia, sea surface temperature (SST) increased from c. 2-degrees-C to over 4-degrees-C. Satellite derived SST show that this corresponded to a rapid southward and eastward shift of isotherms in the northern Scotia Sea, which could have resulted from changes in the wind field. At the same time, observation from the ship of seabirds close to the island indicated changes in the abundance of some non-resident species, whereas resident breeders from South Georgia, such as black-browed albatrosses (Diomedea melanophris) and prions (Pachyptila spp.) which were foraging locally, were present at consistent density in both halves of the survey. Blue petrels (Halobaena caerulea) left the area after breeding, so were associated only with the low water temperatures during the first part of the cruise. In contrast, great shearwaters (Puffinus gravis) and soft-plumaged petrels (Pterodroma mollis) migrated into the area later in the survey. These birds were almost certainly non-breeders which were feeding in the warmer water which had moved towards the island.</t>
  </si>
  <si>
    <t>HUNT, GL (corresponding author), UNIV CALIF IRVINE,DEPT ECOL &amp; EVOLUT BIOL,IRVINE,CA 92717, USA.</t>
  </si>
  <si>
    <t>Whitehouse, Martin J/E-1425-2013; Hunt, George/V-9423-2019</t>
  </si>
  <si>
    <t>Hunt, George/0000-0001-8709-2697</t>
  </si>
  <si>
    <t>10.1017/S0954102092000051</t>
  </si>
  <si>
    <t>WOS:A1992HH55300005</t>
  </si>
  <si>
    <t>LIZOTTE, MP; SULLIVAN, CW</t>
  </si>
  <si>
    <t>BIOCHEMICAL-COMPOSITION AND PHOTOSYNTHATE DISTRIBUTION IN SEA ICE MICROALGAE OF MCMURDO-SOUND, ANTARCTICA - EVIDENCE FOR NUTRIENT STRESS DURING THE SPRING BLOOM</t>
  </si>
  <si>
    <t>BIOCHEMICAL COMPOSITION; DIATOMS; NUTRIENTS; PHOTOSYNTHESIS; SEA ICE; SEA ICE ALGAE</t>
  </si>
  <si>
    <t>The nutrient status of microalgae inhabiting sea ice in McMurdo Sound, Antarctica was evaluated during the peak and decline of the spring bloom in November and December. Natural populations of microalgae were analysed for C, N, chlorophyll a, protein, lipid, polysaccharide, and low-molecular-weight carbohydrate content, and for the distribution of C-14-labelled photosynthate into macromolecular fractions. Ratios of N:C and protein to carbohydrate (PR:CHO) were similar to values reported for nutrient-limited phytoplankton. Biochemical ratios and C-14-photosynthate allocation patterns suggest that microalgae from congelation ice habitats may be more nutrient-stressed than those from underlying platelet ice habitats. This trend would be consistent with the presumed gradient of seawater nutrient influx through the platelet layer to the bottom congelation ice habitat. Microalgae from congelation ice subjected to an experimental depletion of nutrients (particularly nitrate) showed decreased N:C, PR:CHO, and allocation of C-14-photosynthate to proteins. This evidence suggests that sea ice microalgae are nutrient-stressed during the peak and decline of the spring bloom in McMurdo Sound, which presumably begins when microalgal biomass concentrations and demands for growth reach or exceed the rate of nutrient supply from underlying seawater.</t>
  </si>
  <si>
    <t>LIZOTTE, MP (corresponding author), MONTANA STATE UNIV,DEPT BIOL,BOZEMAN,MT 59717, USA.</t>
  </si>
  <si>
    <t>10.1017/S0954102092000063</t>
  </si>
  <si>
    <t>WOS:A1992HH55300006</t>
  </si>
  <si>
    <t>PRINCE, PA; WOOD, AG; BARTON, T; CROXALL, JP</t>
  </si>
  <si>
    <t>SATELLITE TRACKING OF WANDERING ALBATROSSES (DIOMEDEA-EXULANS) IN THE SOUTH-ATLANTIC</t>
  </si>
  <si>
    <t>LONGLINE FISHERIES; SATELLITE TELEMETRY; WANDERING ALBATROSS</t>
  </si>
  <si>
    <t>The movements of two wandering albatrosses, one of each sex, breeding at South Georgia, were tracked using satellite telemetry, particularly to assess whether such birds could be at risk from longline fishing operations in the subtropics. Full details of the performance (number and quality of uplinks) of the Toyocom transmitters are provided, together with data on flight speeds and night and daytime travel by the albatrosses. The female, tracked for seventeen days-covering three foraging trips totalling 13951 km - had a much more northerly distribution than the male, which made two trips to sea during the same period and travelled a minimum distance of 9280 km. On one trip the female frequented the area off Brazil known to be used for longline fisheries. The distributional differences between the sexes support earlier suggestions, based on at-sea observations, that the observed high mortality rates of South Georgian females could be due to a greater likelihood of incidental mortality in longline fishing. These results also show that the presence of females off Brazil can include birds still rearing chicks, rather than simply representing post-breeding dispersal.</t>
  </si>
  <si>
    <t>PRINCE, PA (corresponding author), NERC,BRITISH ANTARCTIC SURVEY,HIGH CROSS,MADINGLEY RD,CAMBRIDGE CB3 0ET,ENGLAND.</t>
  </si>
  <si>
    <t>10.1017/S0954102092000075</t>
  </si>
  <si>
    <t>WOS:A1992HH55300007</t>
  </si>
  <si>
    <t>SEPPELT, RD; GREEN, TGA; SCHWARZ, AMJ; FROST, A</t>
  </si>
  <si>
    <t>EXTREME SOUTHERN LOCATIONS FOR MOSS SPOROPHYTES IN ANTARCTICA</t>
  </si>
  <si>
    <t>BRYOPHYTE; MCMURDO-DRY VALLEYS; REPRODUCTION</t>
  </si>
  <si>
    <t>Abundant immature sporophytes of the moss Pottia heimii are reported from the Lower Taylor Valley, McMurdo Dry Valleys and from Cape Chocolate, Victoria Land. These finds extend the reported southern limit for the occurrence of abundant moss sporophytes to 77-degrees 55'S.</t>
  </si>
  <si>
    <t>SEPPELT, RD (corresponding author), ANTARCTIC DIV,CHANNEL HIGHWAY,KINGSTON,TAS 7050,AUSTRALIA.</t>
  </si>
  <si>
    <t>10.1017/S0954102092000087</t>
  </si>
  <si>
    <t>WOS:A1992HH55300008</t>
  </si>
  <si>
    <t>SOIL-NITROGEN TRANSFORMATIONS ON A SUB-ANTARCTIC ISLAND</t>
  </si>
  <si>
    <t>MARION ISLAND; MINERALIZATION; NITROGEN; NUTRIENT CYCLING; PLANT NUTRIENT UPTAKE; PEAT CHEMISTRY; SUB-ANTARCTIC</t>
  </si>
  <si>
    <t>The vascular vegetation of a mire-grassland community on Marion Island (47-degrees-S, 38-degrees-E) takes up c. 158 mg N m-2 d-1 in summer. Bryophytes take up c. 36 mg N m-2 d-1 during their peak growth period. Since inputs of N through precipitation and biological fixation are negligible, mineralization of organic N must have supplied the bulk of this N. From changes in peat inorganic N levels and rates of uptake by the vegetation we estimate mean mineralization rates of 178 mg N m-2 d-1 in summer and 55 mg N m-2 d-1 in winter. In situ incubation of peat give a maximum mineralization rate of 48 mg N m-2 d-1. At this rate the small (700 mg m-2) pool of available N in the upper 25 cm of peat would be depleted by the vascular vegetation in about seven days and bryophytes would deplete the available N pool in the top 25 mm in two days. Hence the rate of N mineralization measured by incubation is much too low to account for the fluctuations in concentrations of inorganic N in the peat and the amounts taken up by the vegetation. This may be due to losses through denitrification or to the fact that soil macroinvertebrates were excluded from the incubation.</t>
  </si>
  <si>
    <t>10.1017/S0954102092000099</t>
  </si>
  <si>
    <t>WOS:A1992HH55300009</t>
  </si>
  <si>
    <t>DIGENEAN TREMATODA INFECTION OF INSHORE FISH AT SOUTH GEORGIA</t>
  </si>
  <si>
    <t>ANTARCTIC; DIGENEAN; FJORD; FISH; NOTOTHENIA; PARASITES; TREMATODA</t>
  </si>
  <si>
    <t>A sample of 111 fish of eight species caught in two fjords at South Georgia were examined for digenean trematode parasites. The alimentary tracts of all specimens were infected with digeneans. The dominant species was Elytrophalloides oatesi (Leiper &amp; Atkinson) which was found in all fish, with a maximum number of 1961 specimens per fish. Other common species were; Macvicaria pennelli (Leiper &amp; Atkinson), Lepidapedon garrardi (Leiper &amp; Atkinson), Lecithaster macrocotyle Szidat &amp; Graefe, Genolinea bowersi (Leiper &amp; Atkinson) and Postmonorchis variabilis Prudhoe &amp; Bray. Three further species, Neolebouria antarctica (Szidat &amp; Graefe), Discoverytrema markowskii Gibson and Gonocerca phycidis Manter, were rare. Infection of the most commonly caught fish at South Georgia, Notothenia rossii Richardson, is compared with that of N. rossii at Admiralty Bay, South Shetland Islands. The species composition of common parasites was similar in both areas but conspicuous differences in the frequency of individual digenean species were found.</t>
  </si>
  <si>
    <t>ZDZITOWIECKI, K (corresponding author), POLISH ACAD SCI, W STEFANSKI INST PARASITOL, UL PASTEURA 3, SP 153, PL-00973 WARSAW, POLAND.</t>
  </si>
  <si>
    <t>10.1017/S0954102092000105</t>
  </si>
  <si>
    <t>WOS:A1992HH55300010</t>
  </si>
  <si>
    <t>HENNION, F; COUDERC, H</t>
  </si>
  <si>
    <t>Cytogenetical study of Pringlea antiscorbutica R. Br. and Ranunculus moseleyi Hook. f. from the Kerguelen Islands</t>
  </si>
  <si>
    <t>HENNION, F (corresponding author), MUSEUM NATL HIST NAT, BIOL VEGETALE LAB, 61 RUE BUFFON, F-75231 PARIS 05, FRANCE.</t>
  </si>
  <si>
    <t>Hennion, Francoise/P-3356-2014</t>
  </si>
  <si>
    <t>Hennion, Francoise/0000-0001-5355-5614</t>
  </si>
  <si>
    <t>10.1017/S0954102092000117</t>
  </si>
  <si>
    <t>WOS:A1992HH55300011</t>
  </si>
  <si>
    <t>MUNKSGAARD, NC; THOST, DE; HENSEN, BJ</t>
  </si>
  <si>
    <t>GEOCHEMISTRY OF PROTEROZOIC GRANULITES FROM NORTHERN PRINCE-CHARLES MOUNTAINS, EAST ANTARCTICA</t>
  </si>
  <si>
    <t>ANTARCTICA; CHARNOCKITES; FELSIC TO MAFIC GRANULITES; GEOCHEMISTRY; PROTEROZOIC</t>
  </si>
  <si>
    <t>The late Proterozoic basement of the Porthos Range northern Prince Charles Mountains, east Antarctica, is dominated by a suite of felsic to mafic granulites derived from igneous and, less importantly, sedimentary protoliths. Compositionally,they are broadly similar to granulites occurring along the Mac. Robertson Land coast and southern Prince Charles Mountains. Ultramafic to mafic orthopyroxene + clinopyroxene granulites with relict igneous layering occur as lenses within the felsic to mafic granulites, and show compositional evidence of a cumulate origin. The felsic to mafic granulites are intruded by several large charnockite bodies that have similarities to the Mawson Charnockite, and may have formed via a two-stage partial melting process. The charnockite and host granulites are chemically very similar, and both may have been derived from a common middle to lower crustal source region. Undepleted K/Rb ratios suggest retention of original chemistry, with variations being due to fractionation processes. Normalized trace element patterns resembling modem-day arc settings suggest that the Porthos Range granulites were possibly generated in a subduction zone environment.</t>
  </si>
  <si>
    <t>MUNKSGAARD, NC (corresponding author), MACQUARIE UNIV,SCH EARTH SCI,SYDNEY 2109,NSW,AUSTRALIA.</t>
  </si>
  <si>
    <t>Munksgaard, Niels Crosley/D-5462-2012</t>
  </si>
  <si>
    <t>Munksgaard, Niels Crosley/0000-0003-4906-1544</t>
  </si>
  <si>
    <t>10.1017/S0954102092000129</t>
  </si>
  <si>
    <t>WOS:A1992HH55300012</t>
  </si>
  <si>
    <t>SMILLIE, RW</t>
  </si>
  <si>
    <t>SUITE SUBDIVISION AND PETROLOGICAL EVOLUTION OF GRANITOIDS FROM THE TAYLOR VALLEY AND FERRAR GLACIER REGION, SOUTH VICTORIA-LAND</t>
  </si>
  <si>
    <t>ANTARCTICA; DRY VALLEYS; GRANITOIDS; SUITES; SOUTH VICTORIA-LAND; PETROGENESIS; PLUTONS</t>
  </si>
  <si>
    <t>Detailed geological mapping and geochemical analysis of early Palaeozoic granitoid plutons and dykes from the Taylor Valley and Ferrar Glacier region in south Victoria Land reveal two distinct suites. This suite subdivision-approach is a departure from previous lithology-based schemes and can be applied elsewhere in south Victoria Land. The older calc-alkaline Dry Valleys 1 suite is dominated by the compositionally variable Bonney Pluton, a flow-foliated concordant pluton with an inferred length of over 100 km. Plutons of this suite are elongate in a NW-SE direction and appear to have been subjected to major structural control during their emplacement. The younger alkali-calcic Dry Valleys 2 suite comprises discordant plutons and numerous dyke swarms with complex age relationships. Field characteristics of this suite indicate that it was passively emplaced into fractures at higher levels in the crust than the Dry Valleys 1 suite. Whole-rock geochemistry confirms this suite subdivision based on field relationships and indicates that the two suites were derived from different parent magmas by fractional crystallization. The Dry Valleys 1 suite resembles Cordilleran I-type granitoids and is inferred to be derived from partial melting of the upper mantle and/or lower crust above an ancient subduction zone. The Dry Valleys 2 suite resembles Caledonian I-type granitoids and may have resulted from a later episode of crustal extension.</t>
  </si>
  <si>
    <t>SMILLIE, RW (corresponding author), UNIV OTAGO,DEPT GEOL,POB 56,DUNEDIN,NEW ZEALAND.</t>
  </si>
  <si>
    <t>Smillie, Robert/JAC-5023-2023</t>
  </si>
  <si>
    <t>10.1017/S0954102092000130</t>
  </si>
  <si>
    <t>WOS:A1992HH55300013</t>
  </si>
  <si>
    <t>TURNER, S; YOUNG, GC</t>
  </si>
  <si>
    <t>THELODONT SCALES FROM THE MIDDLE LATE DEVONIAN AZTEC SILTSTONE, SOUTHERN VICTORIA-LAND, ANTARCTICA</t>
  </si>
  <si>
    <t>AGNATHA; THELODONTI; DEVONIAN; TURINIA-ANTARCTICA; VICTORIA-LAND</t>
  </si>
  <si>
    <t>A new fossil agnathan, Turinia antarctica sp. nov., based on numerous isolated scales, comes from the lower fish-bearing beds of the Aztec Siltstone. Scales from moraine at Mount Suess, originally described as selachian or psammosteid heterostracan, are referred to the new species which shows close affinity with T. gondwana from Bolivia and T. cf. hutkensis from Iran. Reassessment of the biostratigraphy of Middle Devonian turiniid scales suggests that the lower part of the Aztec Siltstone may be of Eifelian age.</t>
  </si>
  <si>
    <t>TURNER, S (corresponding author), QUEENSLAND MUSEUM,POB 300,BRISBANE,QLD 4101,AUSTRALIA.</t>
  </si>
  <si>
    <t>10.1017/S0954102092000142</t>
  </si>
  <si>
    <t>WOS:A1992HH55300014</t>
  </si>
  <si>
    <t>HOOKER, JJ</t>
  </si>
  <si>
    <t>AN ADDITIONAL RECORD OF A PLACENTAL MAMMAL (ORDER ASTRAPOTHERIA) FROM THE EOCENE OF WEST ANTARCTICA</t>
  </si>
  <si>
    <t>HOOKER, JJ (corresponding author), NAT HIST MUSEUM,DEPT PALAEONTOL,CROMWELL RD,LONDON SW7 5BD,ENGLAND.</t>
  </si>
  <si>
    <t>10.1017/S0954102092000154</t>
  </si>
  <si>
    <t>WOS:A1992HH55300015</t>
  </si>
  <si>
    <t>WILLAN, RCR</t>
  </si>
  <si>
    <t>PRELIMINARY FIELD OBSERVATIONS ON PEPERITES AND HYDROTHERMAL VEINS AND BRECCIAS ON LIVINGSTON ISLAND, SOUTH SHETLAND ISLANDS</t>
  </si>
  <si>
    <t>WILLAN, RCR (corresponding author), NERC,BRITISH ANTARCT SURVEY,HIGH CROSS,MADINGLEY RD,CAMBRIDGE CB3 0ET,ENGLAND.</t>
  </si>
  <si>
    <t>10.1017/S0954102092000166</t>
  </si>
  <si>
    <t>WOS:A1992HH55300016</t>
  </si>
  <si>
    <t>GLOWIENKAHENSE, R; HENSE, A; VOLKER, C</t>
  </si>
  <si>
    <t>ECMWF VERSUS HELLERMANN AND ROSENSTEIN STRESS CLIMATOLOGY OF THE SOUTHERN-OCEAN</t>
  </si>
  <si>
    <t>ANNUAL WAVE; SEMIANNUAL WAVE; WIND STRESS</t>
  </si>
  <si>
    <t>A time series of wind stresses computed from European Centre for Medium Range Weather Forecast (ECMWF) wind data is compared to the climatology of Hellermann &amp; Rosenstein (HR) for the Southern Hemisphere. ECMWF stresses are generally stronger, especially in the westerly belt. However they have an overall lower meridional component than the HR data. The dominance of the half annual cycle relative to the annual wave in the zonal stress at middle to high latitudes, which is documented for independent data sets, is seen in the ECMWF but not in the HR data. ECMWF winds are also compared with measurements from three expeditions to the Weddell Sea by RV Polarstern. Good correlations between Polarstern and ECMWF winds are found but for single dates the differences are above 10 ms-1. The differences are found to be uncorrelated in space and are thus due to observational errors and to the unresolved small scale variance in the ECMWF analysed winds.</t>
  </si>
  <si>
    <t>GLOWIENKAHENSE, R (corresponding author), METEOROL INST,W-5300 BONN,GERMANY.</t>
  </si>
  <si>
    <t>Voelker, Christoph/I-7891-2012</t>
  </si>
  <si>
    <t>Voelker, Christoph/0000-0003-3032-114X; Hense, Andreas/0000-0002-9251-146X</t>
  </si>
  <si>
    <t>10.1017/S0954102092000178</t>
  </si>
  <si>
    <t>WOS:A1992HH55300017</t>
  </si>
  <si>
    <t>SHARMA, MC; SRIVASTAVA, BN</t>
  </si>
  <si>
    <t>ULTRAVIOLET-RADIATION RECEIVED IN ANTARCTICA IN COMPARISON WITH THE INDIAN REGION</t>
  </si>
  <si>
    <t>ANTARCTICA; UVB; OZONE; HOLE</t>
  </si>
  <si>
    <t>OZONE; DEPLETION</t>
  </si>
  <si>
    <t>The decrease in atmospheric ozone over Antarctica during September-October 1987 implies enhanced u.v. radiation received at the ground in the region of the ozone hole. At the ozone hole in Antarctica the decrease in total ozone is enormous and sometimes the ozone level reaches as low as 120-130 DU, whereas the normal value of total ozone is around 300 DU. The decrease in ozone will not only increase u.v.B radiation several-fold but will also shift the cut-off wavelength to lower wavelengths. A model calculation for u.v.B radiation reaching ground level for different total ozone content (100-340 DU) has been carried out for several solar zenith angles appropriate to Indian as well as Antarctic stations. The u.v.B radiation received at Antarctica during the ozone-hole period are comparable to our equatorial stations over the summer period.</t>
  </si>
  <si>
    <t>SHARMA, MC (corresponding author), NATL PHYS LAB,KRISHNAN RD,NEW DELHI 110012,INDIA.</t>
  </si>
  <si>
    <t>10.1016/0960-1686(92)90184-M</t>
  </si>
  <si>
    <t>HD029</t>
  </si>
  <si>
    <t>WOS:A1992HD02900020</t>
  </si>
  <si>
    <t>EHHALT, DH</t>
  </si>
  <si>
    <t>CONCENTRATIONS AND DISTRIBUTIONS OF ATMOSPHERIC TRACE GASES</t>
  </si>
  <si>
    <t>BERICHTE DER BUNSEN-GESELLSCHAFT-PHYSICAL CHEMISTRY CHEMICAL PHYSICS</t>
  </si>
  <si>
    <t>CONVECTIVE TRANSPORT; GLOBAL DISTRIBUTION; GASES; TRENDS AND SEASONAL VARIATION</t>
  </si>
  <si>
    <t>BACKGROUND TROPOSPHERE 70-DEGREES-N-60-DEGREES-S; SCIENTIFIC AIRCRAFT MEASUREMENTS; EXPERIMENT JUNE 1984; STRATOZ-III; 0-12KM ALTITUDE; CARBON-MONOXIDE; NITROUS-OXIDE; ANTARCTIC ICE; METHANE; TRENDS</t>
  </si>
  <si>
    <t>The tropospheric concentrations of most reactive trace gases have been found to vary in space and time. Many show systematic secular trends and seasonal variations, as well as consistent large scale patterns in their global concentration distributions, in particular when projected on the latitude by altitude plane. The measured trends and seasonal variations of the most important trace gases are presented and their origins briefly discussed. - Special emphasis will be given to the latitude by altitude distributions of CH4, C2H6, CO, O3 and NO measured during the STRATOZ III mission. All of these distributions show a latitudinal gradient with higher concentrations in the Northern Hemisphere due to anthropogenic emissions. Their vertical gradient is indicative of fast vertical convective transport during summer. - The short lived trace gases also show strong variations in the longitude by altitude plane. These will be demonstrated using the model calculated distribution of NO.</t>
  </si>
  <si>
    <t>EHHALT, DH (corresponding author), FORSCHUNGSZENTRUM JULICH, INST ATMOSPHAR CHEM, POSTFACH 1913, W-5170 JULICH, GERMANY.</t>
  </si>
  <si>
    <t>WILEY-V C H VERLAG GMBH</t>
  </si>
  <si>
    <t>WEINHEIM</t>
  </si>
  <si>
    <t>POSTFACH 101161, 69451 WEINHEIM, GERMANY</t>
  </si>
  <si>
    <t>0005-9021</t>
  </si>
  <si>
    <t>BER BUNSEN PHYS CHEM</t>
  </si>
  <si>
    <t>Ber. Bunsen-Ges. Phys. Chem. Chem. Phys.</t>
  </si>
  <si>
    <t>10.1002/bbpc.19920960302</t>
  </si>
  <si>
    <t>HR523</t>
  </si>
  <si>
    <t>WOS:A1992HR52300001</t>
  </si>
  <si>
    <t>STOLARSKI, RS</t>
  </si>
  <si>
    <t>OBSERVATION OF GLOBAL STRATOSPHERIC OZONE CHANGE</t>
  </si>
  <si>
    <t>ATMOSPHERIC CHEMISTRY; PHOTOCHEMISTRY</t>
  </si>
  <si>
    <t>INSITU ER-2 DATA; ANTARCTIC VORTEX; CLO; LATITUDE; DESTRUCTION; O-3; BRO</t>
  </si>
  <si>
    <t>Measurements of the total column amount of ozone from the Total Ozone Mapping Spectrometer(TOMS) on the Nimbus 7 satellite have now been made for 13 years. They show that the 1991 Antarctic ozone hole again had a pronounced minimum in early October; making four of the last five years with deep ozone holes. Global scale measurements by TOMS show no trend in total ozone near the equator, but a significant trend at northern middle and high latitudes. This trend has a pronounced seasonal variation with maximum in winter. The observed trend is significantly larger than the predictions of gas-phase photochemical models.</t>
  </si>
  <si>
    <t>NASA, GODDARD SPACE FLIGHT CTR, ATMOSPHERES LAB, GREENBELT, MD 20771 USA.</t>
  </si>
  <si>
    <t>10.1002/bbpc.19920960305</t>
  </si>
  <si>
    <t>WOS:A1992HR52300004</t>
  </si>
  <si>
    <t>FURRER, R</t>
  </si>
  <si>
    <t>LONG-TERM STUDY OF TROPOSPHERIC AND STRATOSPHERIC OZONE CHANGES OVER BERLIN</t>
  </si>
  <si>
    <t>ATMOSPHERIC CHEMISTRY; PHOTOCHEMISTRY; TRANSPORT PROPERTIES</t>
  </si>
  <si>
    <t>DOBSON TOTAL OZONE; ANTARCTIC OZONE; TRENDS; UPDATE; ORIGIN; HOLE</t>
  </si>
  <si>
    <t>Long-term measurements of ozone concentration in the vicinity of the city of Berlin have been performed by the Deutscher Wetterdienst in Tempelhof, Potsdam and Lindenberg with ground based Dobson spectrophotometers and balloon borne systems for the past 24 years. - The analysis shows an increase of ozone concentration in the middle stratosphere (below 31 km height) as well as in the tropopshere. On the contrary, ongoing ozone depletion in the lower stratosphere became evident. - This large scale vertical redistribution of ozone in the troposphere and the lower stratosphere is in agreement with model calculations and trend predictions based on changes of the chemical composition and the ozone photochemistry due to anthropogenically induced tracer gas concentrations.</t>
  </si>
  <si>
    <t>FURRER, R (corresponding author), FREE UNIV BERLIN, INST WELTRAUMWISSENSCH, FABECKSTR 69, W-1000 BERLIN 33, GERMANY.</t>
  </si>
  <si>
    <t>10.1002/bbpc.19920960306</t>
  </si>
  <si>
    <t>WOS:A1992HR52300005</t>
  </si>
  <si>
    <t>ADRIAN, GP; BLUMENSTOCK, T; FISCHER, H; FRANK, E; GULDE, T; OELHAF, H; THOMAS, P; TRIESCHMANN, O</t>
  </si>
  <si>
    <t>COLUMN AMOUNTS AND SOME INFORMATION ON THE VERTICAL-DISTRIBUTION OF TRACE GASES IN THE LATE NORTH POLAR WINTER 1990</t>
  </si>
  <si>
    <t>ATMOSPHERIC CHEMISTRY; SPECTROSCOPY, INFRARED</t>
  </si>
  <si>
    <t>CONDENSATION</t>
  </si>
  <si>
    <t>During two field campaigns in the late north polar winter 1990, two Fourier transform infrared spectrometers were employed from the ground to investigate the chemical composition of the upper troposphere and stratosphere by determining zenith column amounts of the trace gases N2O, CH4, HCl, HF, HNO3, O3, and NO2. The spectrometers employed were the MIPAS (Michelson Interferometer for Passive Atmospheric Sounding), which was operating in Esrange, North Sweden (68-degrees-N, 21-degrees-E) from January 27 to March 31, 1990, and a modified BOMEM-DA2, which was operating in Ny Aalesund, Spitsbergen (79-degrees-N, 12-degrees-E) from March 13 to April 24, 1990 with an unapodized spectral resolution of 0.015 cm-1 and 0.010 cm-1, respectively. From the interferograms, recorded by co-adding during an integration time of less than 15 min, spectra were calculated by correction of the phase error and a standard Fourier transformation. Synthetic spectra were simulated using the SCAIS level-by-level and line-by-line algorithm and fitted to the measured ones by scaling the first guess mixing ratio profiles of the investigated gases. Model atmospheres for each day of measurement were built up from radiosonde data and ozone soundings and were used for the simulations. Finally, the gas amounts along the vertical path were integrated from the scaled profiles. Some information on the vertical distribution of the trace gases could be obtained from fitting the shapes of the spectral lines for N2O and HCI. Both the derived integrated zenith column amounts and the low resolved vertical distributions are interpreted in terms of dynamical as well as chemical processes. During the late winter 1990, periods of strongly perturbed stratospheric chemistry have been identified. Our results indicate evident similarities to ground based Antarctic measurements reported by other groups, but distinct differences regarding the behaviour of HNO3. Further understanding of the stratospheric situation is provided by an investigation of the time history of the air masses sampled with the help of the backward trajectory analysis.</t>
  </si>
  <si>
    <t>UNIV KARLSRUHE, W-7500 KARLSRUHE, GERMANY</t>
  </si>
  <si>
    <t>Helmholtz Association; Karlsruhe Institute of Technology</t>
  </si>
  <si>
    <t>KERNFORSCHUNGSZENTRUM KARLSRUHE GMBH, INST METEOROL KLIMAFORSCH, KARLSRUHE, GERMANY.</t>
  </si>
  <si>
    <t>Oelhaf, Hermann A/A-7895-2013; Stiller, Gabriele P./A-7340-2013; Blumenstock, Thomas/K-2263-2012</t>
  </si>
  <si>
    <t>Stiller, Gabriele P./0000-0003-2883-6873; Blumenstock, Thomas/0000-0003-4005-900X</t>
  </si>
  <si>
    <t>10.1002/bbpc.19920960308</t>
  </si>
  <si>
    <t>WOS:A1992HR52300007</t>
  </si>
  <si>
    <t>TURCO, RP; HAMILL, P</t>
  </si>
  <si>
    <t>SUPERCOOLED SULFURIC-ACID DROPLETS - PERTURBED STRATOSPHERIC CHEMISTRY IN EARLY WINTER</t>
  </si>
  <si>
    <t>ATMOSPHERIC CHEMISTRY; CHEMICAL KINETICS; HETEROGENEOUS CHEMISTRY; SOLUTIONS; STRATOSPHERIC CHEMISTRY</t>
  </si>
  <si>
    <t>ANTARCTIC OZONE DEPLETION; NITRIC-ACID; HETEROGENEOUS REACTIONS; CHLORINE NITRATE; HYDROGEN-CHLORIDE; POLAR STRATOSPHERES; ICE SURFACES; AEROSOLS; CLOUDS; N2O5</t>
  </si>
  <si>
    <t>During the onset of polar winter in the stratosphere, before the formation of nitric acid ice clouds (referred to as polar stratospheric clouds, or PSCs), sulfate aerosol particles may catalyze heterogeneous chemical reactions that redistribute chlorine from reservoir species to more active forms. This activated chlorine can lead to ozone destruction in the fall and early winter, prior to the formation of PSCs. at middle and high latitudes over the winter half-year in both hemispheres. During periods of slow cooling, a significant fraction of ambient chlorine nitrate (ClONO2) may be processed into active chlorine through its reactions with water and HCI at the surfaces of dilute supercooled sulfuric acid droplets. This mechanism for chlorine activation may explain the occurrence of widespread regions of reduced ozone abundance in the Northern Hemisphere at high- and middle-latitudes outside of the polar vortex. Following major volcanic eruptions, a large increase in the surface area of sulfate particles could lead to significant repartitioning of chlorine species via the reaction of ClONO2 with H2O, even under midlatitude conditions, which may explain in part the detection of ozone reductions in volcanic clouds. Chemical transformation of other compounds may also be accelerated by the presence of dilute supercooled sulfate aerosols in the stratosphere, including the reaction of HOCl with HCl, and the hydrolysis of COF2 to HF; however, neither of these latter processes appear to have first-order significance for the chemistry of the stratosphere.</t>
  </si>
  <si>
    <t>SAN JOSE STATE UNIV, DEPT PHYS, SAN JOSE, CA 95192 USA</t>
  </si>
  <si>
    <t>California State University System; San Jose State University</t>
  </si>
  <si>
    <t>TURCO, RP (corresponding author), UNIV CALIF LOS ANGELES, DEPT ATMOSPHER SCI, LOS ANGELES, CA 90024 USA.</t>
  </si>
  <si>
    <t>10.1002/bbpc.19920960319</t>
  </si>
  <si>
    <t>WOS:A1992HR52300018</t>
  </si>
  <si>
    <t>MULLER, R; PETER, T</t>
  </si>
  <si>
    <t>THE NUMERICAL MODELING OF THE SEDIMENTATION OF POLAR STRATOSPHERIC CLOUD PARTICLES</t>
  </si>
  <si>
    <t>COMPUTER EXPERIMENTS; NUMERICAL MODELING; POLAR STRATOSPHERIC CLOUDS; SEDIMENTATION</t>
  </si>
  <si>
    <t>ADVECTION SCHEME; NONLINEAR RENORMALIZATION; FLUXES; TEMPERATURE</t>
  </si>
  <si>
    <t>The denitrification of the polar night stratosphere is crucially controlling the amount of stratospheric ozone depletion over both the Arctic and Antarctic. It is accomplished through the formation and sedimentation of polar stratospheric cloud (PSC) particles. The latter process, though conceptionally simple, is not easily incorporated into numerical PSC models. We present results of computational experiments demonstrating advantages and pitfalls of various numerical methods. The velocity profiles which are assumed are similar to real particle velocity profiles, but simple enough to allow an analytic solution of the advection equation. The proposed schemes are upwind biased finite volume schemes, possessing many desired properties, in particular mass conservation and positive definiteness. Numerical diffusion presents a major problem, particularly since PSCs are observed to exhibit pronounced layering which requires the modelling of steep gradients in the particle number density. On the other hand, artificial structures can be introduced if semi-Lagrangian advection over several grid boxes is allowed. Procedures obviating these difficulties are described, in particular polynomial fitting, and the computational efficiency of the schemes is investigated. We conclude that polynomial fitting is a suitable method for treating PSC Type-I particles, whereas we recommend a novel semi-Lagrangian method, designed so that artificial structures can be avoided, for PSC Type-II particles.</t>
  </si>
  <si>
    <t>MAX PLANCK INST CHEM, POSTFACH 3060, W-6500 MAINZ, GERMANY.</t>
  </si>
  <si>
    <t>Peter, Thomas/B-2529-2018; Müller, Rolf/ABA-8213-2021</t>
  </si>
  <si>
    <t>Peter, Thomas/0000-0002-7218-7156; Müller, Rolf/0000-0002-5024-9977</t>
  </si>
  <si>
    <t>WOS:A1992HR52300022</t>
  </si>
  <si>
    <t>PETER, T; MULLER, R; DRDLA, K; PETZOLDT, K; REIMER, E</t>
  </si>
  <si>
    <t>A MICRO-PHYSICAL BOX MODEL FOR EASOE - PRELIMINARY-RESULTS FOR THE JANUARY FEBRUARY 1990 PSC EVENT OVER KIRUNA</t>
  </si>
  <si>
    <t>ATMOSPHERIC AEROSOLS; CRYSTAL GROWTH; NUCLEATION</t>
  </si>
  <si>
    <t>WINTER POLAR STRATOSPHERES; ACID AEROSOL FORMATION; NITRIC-ACID; ANTARCTIC STRATOSPHERE; BALLOON OBSERVATIONS; ARCTIC STRATOSPHERE; CLOUD FORMATION; DENITRIFICATION</t>
  </si>
  <si>
    <t>First results of a trajectory box model designed for the European Arctic Stratospheric Ozone Experiment (EASOE) are presented. The model contains a comprehensive description of both types of polar stratospheric particles, NAT on aerosol (Type-I) and ice on NAT (Type-II), including nucleation, growth/evaporation, and sedimentation of particles. The performance of the model is tested for the case of the polar stratospheric cloud (PSC) event January 31-February 1, 1990 over Kiruna (north Sweden). Comparison of the model results with measurements from two stratospheric balloon flights shows that the theory can reproduce the data provided the following two conditions are satisfied: (a) a strong lee wave activity was present at the time of the balloon flights; (b) the nucleation of NAT on H2SO4 is either governed by a high barrier energy or delayed due to insufficient freezing of the background aerosol. These results indicate an urgent need for both, the implementation of lee wave effects into the existing trajectory models and a better understanding of the NAT nucleation on the background aerosol.</t>
  </si>
  <si>
    <t>UNIV CALIF LOS ANGELES, DEPT ATMOSPHER SCI, LOS ANGELES, CA 90024 USA; FREE UNIV BERLIN, INST METEOROL, W-1000 BERLIN 41, GERMANY</t>
  </si>
  <si>
    <t>University of California System; University of California Los Angeles; Free University of Berlin</t>
  </si>
  <si>
    <t>MAX PLANCK INST CHEM, POB 3060, W-6500 MAINZ, GERMANY.</t>
  </si>
  <si>
    <t>Müller, Rolf/ABA-8213-2021; Peter, Thomas/B-2529-2018</t>
  </si>
  <si>
    <t>10.1002/bbpc.19920960324</t>
  </si>
  <si>
    <t>WOS:A1992HR52300023</t>
  </si>
  <si>
    <t>LEITERER, U; WELLER, M; HERBER, A</t>
  </si>
  <si>
    <t>GLOBAL CHANGES OF AEROSOLS - GROUND BASED MONITORING OF THE OPTICAL-THICKNESS IN POLAR-REGIONS AND CENTRAL-EUROPE</t>
  </si>
  <si>
    <t>AEROSOLS; ATMOSPHERIC TURBIDITY; LIGHT, SCATTERING; OPTICAL THICKNESS; SPECTROSCOPY, VISIBLE</t>
  </si>
  <si>
    <t>Optical thickness measurements in north polar, south polar and Central European regions are presented and discussed in comparison with earlier values. Actinometer measurements of the integral optical thickness in the Arctic (Franz-Joseph-Land) from 1933 to 1942 show an average level of about 0.22 and only minor.changes between spring and summer and from year to year. Since 1955 the spring values show a pronounced increase to 0.3 in 1985. In contrast to this behaviour, the levels in Antarctica (Mirny) are much lower (around 0.18) and fairly stable between 1957 and 1990 except for two time periods with strong volcanic activities with peaks up to 0.28. - Spectral aerosol thickness data at 500 and 1000 nm for Antarctica (G. Forster) from 1955 to 1990 indicate volcanic activity markedly with data rising from a level around 0.03 to two maxima of about 0.12. In March 1989, the boundary layer extinction coefficient at 500 nm in the Arctic reached the 79-fold of the Antarctic and the 2.5-fold of the Central Europe values at Lindenberg. The very high winter and spring aerosol extinction coefficients in the Arctic result from long-range transport and gas-to-particle conversion of NO(x) and SO2.</t>
  </si>
  <si>
    <t>KARL MARX UNIV, INST METEOROL, O-7010 LEIPZIG, GERMANY</t>
  </si>
  <si>
    <t>Karl Marx University</t>
  </si>
  <si>
    <t>LEITERER, U (corresponding author), METEOROL OBSERV, O-1231 LINDENBERG, GERMANY.</t>
  </si>
  <si>
    <t>10.1002/bbpc.19920960326</t>
  </si>
  <si>
    <t>WOS:A1992HR52300025</t>
  </si>
  <si>
    <t>LABITZKE, K</t>
  </si>
  <si>
    <t>ON THE VARIABILITY OF THE STRATOSPHERE IN THE ARCTIC REGIONS IN WINTER</t>
  </si>
  <si>
    <t>METEOROLOGY; OZONE HOLE; SOLAR CYCLE; STRATOSPHERE; TRANSPORT PROPERTIES</t>
  </si>
  <si>
    <t>QUASI-BIENNIAL OSCILLATION; 11-YEAR SOLAR-CYCLE; ASSOCIATIONS; ATMOSPHERE; QBO</t>
  </si>
  <si>
    <t>The arctic stratosphere is much more variable in winter, and from one winter to another, than is-the antarctic stratosphere. The latter stays cold and intense through the winter, whereas the former is subject to minor and major midwinter warmings. During the major midwinter warmings the arctic warms up and the cyclonic vortex - normally centered near the North Pole - divides into two centers which move south while an anticyclone becomes established near the pole. - Because the antarctic polar cyclonic vortex remains cold and centered near the pole till the end of winter, conditions favorable for the development of an ozone hole exist when the sun returns in spring. This is in contrast to the disturbed conditions in the arctic which usually keep the temperature at a level that is not conducive to large-scale destruction of ozone.</t>
  </si>
  <si>
    <t>LABITZKE, K (corresponding author), FREE UNIV BERLIN, INST METEROL, DIETRICH SCHAFER WEG 6-10, W-1000 BERLIN 41, GERMANY.</t>
  </si>
  <si>
    <t>10.1002/bbpc.19920960353</t>
  </si>
  <si>
    <t>WOS:A1992HR52300052</t>
  </si>
  <si>
    <t>MARTIN, AR; SMITH, TG</t>
  </si>
  <si>
    <t>DEEP DIVING IN WILD, FREE-RANGING BELUGA WHALES, DELPHINAPTERUS-LEUCAS</t>
  </si>
  <si>
    <t>PHYSETER-MACROCEPHALUS; WHITE WHALE; BEHAVIOR; FISH</t>
  </si>
  <si>
    <t>Three adult female beluga whales, Delphinapterus leucas, were captured during summer in the Canadian high Arctic and equipped with satellite-linked radio transmitters that measured and recorded ambient pressure every 20 s. Diving behaviour was divisible into three distinct categories: (1) near-surface, (2) spike dives to 20-150 m depth, and (3) prolonged, flat-bottomed dives to a maximum depth of 350 m. The duration of these prolonged dives was 9.3-13.7 min, but the upper bound is known to be underestimated. Average descent rates varied between dives in the range 1.43-2.20 m/s and ascent rates between 1.23 and 1.84 m/s. Within periods of 20 s duration, maximum descent and ascent rates were 2.55 and 2.35 m/s, respectively. After most prolonged dives the rate of ascent declined progressively as the surface was approached, particularly in the final 100 m. Such dives were usually to, or near to, the seabed and were probably for foraging. Up to 42% of an animal's time could be spent at depths of 8 m or more.</t>
  </si>
  <si>
    <t>FISHERIES &amp; OCEANS CANADA,ARCTIC BIOL STN,ST ANNE BELLEVUE H9X 3R4,QUEBEC,CANADA</t>
  </si>
  <si>
    <t>Fisheries &amp; Oceans Canada</t>
  </si>
  <si>
    <t>MARTIN, AR (corresponding author), BRITISH ANTARCTIC SURVEY,SEA MAMMAL RES UNIT,HIGH CROSS,MADINGLEY RD,CAMBRIDGE CB3 0ET,ENGLAND.</t>
  </si>
  <si>
    <t>10.1139/f92-055</t>
  </si>
  <si>
    <t>HJ150</t>
  </si>
  <si>
    <t>WOS:A1992HJ15000006</t>
  </si>
  <si>
    <t>BACON, CE; JARMAN, WM; COSTA, DP</t>
  </si>
  <si>
    <t>ORGANOCHLORINE AND POLYCHLORINATED BIPHENYL LEVELS IN PINNIPED MILK FROM THE ARCTIC, THE ANTARCTIC, CALIFORNIA AND AUSTRALIA</t>
  </si>
  <si>
    <t>ORGANOCHLORINES; POLYCHLORINATED BIPHENYLS; PINNIPEDS; MILK; POLLUTANTS</t>
  </si>
  <si>
    <t>MARINE FOOD-CHAINS; SEALS; CONTAMINANTS; ECOSYSTEM; ISOMERS; DDT</t>
  </si>
  <si>
    <t>This study presents levels of organochlorines and polychlorinated biphenyls in pinniped milk samples collected from four geographical regions. These regions include the Arctic, the Antarctic, California and Australia. Twenty milk samples from five species of pinnipeds were analyzed for organochlorines and polychlorinated biphenyls. Analyzes were carried out by high resolution gas chromatography/electron capture (HRGC/ECD) and high resolution gas chromatography/low resolution mass spectrometry (GC-MS). All samples had detectable levels of p,p'-DDE(DDE) with geometric mean (geom. mean) values ranging from 12 ug/kg in Antarctic fur seals to 1400 ug/kg in California sea lions. Geom. mean values reported for DDE in northern hemisphere pinniped milk ranged between 14 and 118 times larger than values reported for southern hemisphere pinniped milk. In addition every sample contained detectable levels of PCBs; the primary congeners reported include 99, 118, 153, 138, 180, and 187. Geom. mean values reported for the sum of these six congeners range from 6.78 ug/kg in Antarctic fur seals up to 360 ug/kg in northern elephant seals from California. Pinniped milk samples from California contained the highest overall levels of organochlorines and polychlorinated biphenyls. DDT (and metabolites), chlordane compounds, and dieldrin were also detected in most samples with a wide range of levels reported.</t>
  </si>
  <si>
    <t>BACON, CE (corresponding author), UNIV CALIF SANTA CRUZ,INST MARINE SCI,SANTA CRUZ,CA 95064, USA.</t>
  </si>
  <si>
    <t>10.1016/0045-6535(92)90538-3</t>
  </si>
  <si>
    <t>HM302</t>
  </si>
  <si>
    <t>WOS:A1992HM30200010</t>
  </si>
  <si>
    <t>VERBITSKY, MY</t>
  </si>
  <si>
    <t>EQUILIBRIUM ICE-SHEET SCALING IN CLIMATE MODELING</t>
  </si>
  <si>
    <t>AGE; SIMULATION</t>
  </si>
  <si>
    <t>A set of simple scaling formulas related to ice sheet evolution is derived from the dynamic and thermodynamic equations for ice and is used to consider two common situations: (a) when we wish to estimate potential ice sheet characteristics given the prescribed net snow accumulation over an area; and (b) when we wish to reconstruct net snow accumulation and vertical temperature difference within the ice sheet given empirical data only concerning ice sheet area and volume. The scaling formulas are applied to the present day Antarctic and Greenland ice sheets, as well as to some ancient ice sheet, and are used to estimate the potential global sea level change due to greenhouse warming.</t>
  </si>
  <si>
    <t>VERBITSKY, MY (corresponding author), YALE UNIV,DEPT GEOL &amp; GEOPHYS,POB 6666,NEW HAVEN,CT 06511, USA.</t>
  </si>
  <si>
    <t>10.1007/BF00209611</t>
  </si>
  <si>
    <t>HL450</t>
  </si>
  <si>
    <t>WOS:A1992HL45000003</t>
  </si>
  <si>
    <t>MORAN, SB; MOORE, RM; WESTERLUND, S</t>
  </si>
  <si>
    <t>DISSOLVED ALUMINUM IN THE WEDDELL SEA</t>
  </si>
  <si>
    <t>ANTARCTIC ICE CORE; WATERS; ATLANTIC; OCEAN; GEOCHEMISTRY; SEAWATER; ELEMENT; PACIFIC; MATTER; SILICA</t>
  </si>
  <si>
    <t>Vertical profiles of dissolved aluminum (Al) at five stations in the Weddell Sea are presented. Concentrations of dissolved Al in the Weddell Sea range from 1 to 5 nM, considerably lower than Al levels in the Atlantic, typically in the 10-40 nM range, and similar to levels of 0.06-6 nM reported for the Pacific. The slight maximum in dissolved Al(4-5 nM) in the surface waters is suggested to be derived primarily from the partial dissolution of atmospheric dust. Minimum concentrations of dissolved Al ( 1-1 .6 nM) are observed at intermediate depths (1500-3000 m). The slight increase in dissolved Al of about 2 nM with proximity to the sediment-water interface implies that sediments are not a significant source of dissolved Al to the deep waters. The combination of the low atmospheric input and the seasonally high rate of primary productivity that characterize the Southern Ocean can account for the low concentrations of dissolved Al in the Weddell Sea. The result reported in this study suggest that the low Al levels in the deep North Pacific can be explained by advection of low-Al source waters originating in the Weddell Sea.</t>
  </si>
  <si>
    <t>DALHOUSIE UNIV,DEPT OCEANOG,HALIFAX B3H 4J1,NS,CANADA; CHALMERS UNIV TECHNOL,DEPT ANALYT &amp; MARINE CHEM,S-41296 GOTHENBURG,SWEDEN; GOTHENBURG UNIV,S-41296 GOTHENBURG,SWEDEN</t>
  </si>
  <si>
    <t>Dalhousie University; Chalmers University of Technology; University of Gothenburg</t>
  </si>
  <si>
    <t>Moran, Bradley/0000-0001-9263-2889</t>
  </si>
  <si>
    <t>MAR-APR</t>
  </si>
  <si>
    <t>3-4A</t>
  </si>
  <si>
    <t>10.1016/0198-0149(92)90087-A</t>
  </si>
  <si>
    <t>HR309</t>
  </si>
  <si>
    <t>WOS:A1992HR30900009</t>
  </si>
  <si>
    <t>PETERSON, RG</t>
  </si>
  <si>
    <t>THE BOUNDARY CURRENTS IN THE WESTERN ARGENTINE BASIN</t>
  </si>
  <si>
    <t>ANTARCTIC CIRCUMPOLAR CURRENT; SOUTHWESTERN ATLANTIC OCEAN; SOUTH-ATLANTIC; GEOSTROPHIC CIRCULATION; MALVINAS CURRENTS; BRAZIL CURRENT; CONFLUENCE; TRANSPORTS; PATTERNS; WATERS</t>
  </si>
  <si>
    <t>A quasi-synoptic hydrographic data set enclosing the Brazil-Falkland (Malvinas) Confluence Zone is used to investigate the absolute geostrophic volume transports of the western boundary currents in the region. Water mass characteristics provide a basis for adjusting geostrophic shears near the continental margin at 38-degrees-S, and the depth-integrated southward transport there comprised of the Brazil Current and deep boundary flow, is estimated to be 68 Sv (1 Sv = 10(6) m3 s-1). Of this, 26 Sv are thermocline water, 18 Sv are Antarctic Intermediate Water, and 24 Sv are deep waters of circumpolar and North Atlantic origin. Assuming the bottom flow is parallel to the steep bathymetry at the western boundary of the Argentine Basin, a geostrophic transport of 143 Sv is found to move seaward across the 4600-m isobath between the latitudes of 38-degrees and 46-degrees-S. Top-to-bottom northward transports in the region of the Falkland Current are then solved as residual quantities from mass balances for enclosed areas. The likelihood of significant northward bottom velocities in deep western boundary currents there, combined with there being no apparent reversals within the water column in the direction of flow, makes such a procedure necessary. The resulting estimates for the depth-integrated northward transports in the Falkland Current region are 75 Sv at 42-degrees-S and 88 Sv at 46-degrees-S. Approximately 60 and 70 Sv, respectively are contained in the upper 2000 m as a direct extension of the northern Antarctic Circumpolar Current, while 34 and 40 Sv are contained in the density range of surface and intermediate waters. The northward transports in layers beneath the 2000-m level belong to the deep western boundary currents of the southern Argentine Basin. These numbers for the Falkland Current region are much larger than the 10-20 Sv values typically found in the literature, but they are consistent with other information such as the volume transport in the upper 2000 m of the northern Antarctic Circumpolar Current in Drake Passage, velocities of surface drifters in the Falkland Current, and the full-depth circulation in the interior of the Argentine Basin.</t>
  </si>
  <si>
    <t>UNIV KIEL,INST MEERESKUNDE,W-2300 KIEL 1,GERMANY</t>
  </si>
  <si>
    <t>10.1016/0198-0149(92)90092-8</t>
  </si>
  <si>
    <t>WOS:A1992HR30900014</t>
  </si>
  <si>
    <t>KOOYMAN, GL; CHEREL, Y; LEMAHO, Y; CROXALL, JP; THORSON, PH; RIDOUX, V</t>
  </si>
  <si>
    <t>DIVING BEHAVIOR AND ENERGETICS DURING FORAGING CYCLES IN KING PENGUINS</t>
  </si>
  <si>
    <t>ECOLOGICAL MONOGRAPHS</t>
  </si>
  <si>
    <t>AEROBIC DIVE LIMIT; APTENODYTES-PATAGONICUS; CAPTURE RATE; DOUBLY LABELED WATER; ENERGY CONTENT; FORAGING EFFICIENCY; FORAGING RANGE; METABOLIC RATE; MYCTOPHID; OXYGEN CONSUMPTION; RECORDER INFLUENCE; SWIM SPEED</t>
  </si>
  <si>
    <t>NORTHERN ELEPHANT SEALS; APTENODYTES-PATAGONICUS; SOUTH GEORGIA; MIROUNGA-ANGUSTIROSTRIS; ENERGY-METABOLISM; EMPEROR PENGUINS; POTENTIAL ERRORS; FEEDING ECOLOGY; PHOCA-VITULINA; MARION-ISLAND</t>
  </si>
  <si>
    <t>King Penguins are the second largest of all diving birds and share with their congener, Emperor Penguins, breeding habits striking different from other penguins. Our purpose was to determine the feeding behavior, energetics of foraging and the prey species, and compare these to other sympatric species of subantarctic divers. We determined: (1) general features of foraging behavior using time-depth recorders, velocity meters, and radio transmitters, (2) energetics by doubly labeled water, (3) food habits and energy content from stomach lavage samples, and (4) resting and swimming metabolic rate by oxygen consumption measurements. The average foraging cycle was almost-equal-to 6 d, during which the mass gain of 30 birds was almost-equal-to 2 kg. When at sea, the birds exhibit a marked pattern of shallow dives during the night, whereas deep dives of &gt; 100 m only occurred during the day. Maximum depth measured from 34 birds and 18 537 dives was 304 m, and maximum dive duration from 23 birds and 11 874 dives was 7.7 min. The frequency distribution of dive depth was bimodal, with few dives between 40 and 100 m. Overall, swim velocities when a bird was at sea averaged 2.1 m/s (N = 5), while descent and ascent rates of change in depth averaged 0.6 m/s for dives &lt; 60 m (N = 74) and 1.4 m/s for dives &gt; 150 m (N = 90). Night feeding dives occurred at a rate of almost-equal-to 20 dives/h, and deep dives occurred at a rate of almost-equal-to 5 dives/h. The energy consumption rate while resting ashore was 3.3 W/kg (N = 3) or 1.6 times the predicted standard metabolic rate (SMR). The average energy consumption rate while away from the colony was 10 W/kg (N = 8) or 4.6 x SMR, compared to 4.3 x SMR estimated from a time-energy budget. The latter value is based on an average metabolic rate of 4.2 W/kg for three birds while resting in 5-degrees-C water and 9.6 W/kg while swimming at 2 m/s, which was extrapolated from the average of three birds swimming at 1m/s. The average energy intake based on 9 stomach content samples was nearly 24.6 kJ/g dry mass. The main prey by number are myctophid fish of the species Krefftichthys anderssoni and Electrona carlsbergi. It was concluded that: (1) feeding begins almost-equal-to 28 km from the colony, (2) prey is pursued night and day through its vertical movements, (3) vertical distribution of the prey is reflected closely by diving habits of the birds, (4) deep-diving, for unknown reasons, is an important component of foraging success, (5) diving capacities of King Penguins are remarkable compared to other birds and many pinnipeds, and (6) calculated foraging energetics can be closely estimated from time-energy budgets.</t>
  </si>
  <si>
    <t>CNRS,PHYSIOL RESP LAB,F-67087 STRASBOURG,FRANCE; BRITISH ANTARCTIC SURVEY,CAMBRIDGE CB3 0ET,ENGLAND; PORT PLAISANCE MOULIN BLANC,F-29200 BREST,FRANCE</t>
  </si>
  <si>
    <t>Centre National de la Recherche Scientifique (CNRS); Universites de Strasbourg Etablissements Associes; Universite de Strasbourg; UK Research &amp; Innovation (UKRI); Natural Environment Research Council (NERC); NERC British Antarctic Survey</t>
  </si>
  <si>
    <t>KOOYMAN, GL (corresponding author), UNIV CALIF SAN DIEGO,SCRIPPS INST OCEANOG,PHYSIOL RES LAB 0204,LA JOLLA,CA 92093, USA.</t>
  </si>
  <si>
    <t>, gerald/0000-0002-8872-2950; Ridoux, Vincent/0000-0002-9779-9319</t>
  </si>
  <si>
    <t>ECOLOGICAL SOC AMER</t>
  </si>
  <si>
    <t>2010 MASSACHUSETTS AVE, NW, STE 400, WASHINGTON, DC 20036</t>
  </si>
  <si>
    <t>0012-9615</t>
  </si>
  <si>
    <t>ECOL MONOGR</t>
  </si>
  <si>
    <t>Ecol. Monogr.</t>
  </si>
  <si>
    <t>10.2307/2937173</t>
  </si>
  <si>
    <t>Ecology</t>
  </si>
  <si>
    <t>HF771</t>
  </si>
  <si>
    <t>WOS:A1992HF77100005</t>
  </si>
  <si>
    <t>UIBLEIN, F</t>
  </si>
  <si>
    <t>EXPECTANCY CONTROLLED SAMPLING DECISIONS IN VIMBA-ELONGATA</t>
  </si>
  <si>
    <t>ENVIRONMENTAL BIOLOGY OF FISHES</t>
  </si>
  <si>
    <t>BENTHIVOROUS FISH; GOAL DIRECTED BEHAVIOR; FLEXIBLE CHOICE; INFORMATION PROCESSING; ECOLOGICAL IMPLICATIONS; PISCES; CYPRINIDAE; ZAHRTE; RUSSNASE</t>
  </si>
  <si>
    <t>WOODPECKER FORAGING BEHAVIOR; PLANKTONIC PREY; ANTARCTIC FISH; ECOLOGY; HUMMINGBIRDS; ENVIRONMENTS; SELECTION; TRACKING; PISCES; CHOICE</t>
  </si>
  <si>
    <t>Experimental data on snapping behavior of laboratory reared zahrte, Vimba elongata, indicate that this species chooses between different food searching methods. If visibility is good, mainly directed snaps are employed for immediate food location. However, under conditions of reduced visibility undirected snapping and sampling methods are adopted. In the field, zahrte may use sampling to acquire foraging benefits from stochastically distributed, hidden resources, like sediment dwelling prey. In the experiments this species continued to sample the bottom even in situations without any chance of prey detection. It is therefore concluded that zahrte's searching decisions, apart from incorporating external information on prey occurrence, are controlled by internal expectations of long term benefits derived from sampling.</t>
  </si>
  <si>
    <t>UIBLEIN, F (corresponding author), INST LIMNOL, MONDSEE ABT, A-5310 GAISBERG 116, AUSTRIA.</t>
  </si>
  <si>
    <t>Uiblein, Franz/0000-0002-5642-0384</t>
  </si>
  <si>
    <t>0378-1909</t>
  </si>
  <si>
    <t>1573-5133</t>
  </si>
  <si>
    <t>ENVIRON BIOL FISH</t>
  </si>
  <si>
    <t>Environ. Biol. Fishes</t>
  </si>
  <si>
    <t>10.1007/BF00005877</t>
  </si>
  <si>
    <t>Ecology; Marine &amp; Freshwater Biology</t>
  </si>
  <si>
    <t>HM345</t>
  </si>
  <si>
    <t>WOS:A1992HM34500012</t>
  </si>
  <si>
    <t>AFONIN, VV; DEMINOV, MG; KARPACHEV, AT; BENKOVA, NP; BESPROZVANNAYA, AS; SHESTAKOVA, LV; SCHMILAUER, J; SHCHUKA, TI</t>
  </si>
  <si>
    <t>LONGITUDE VARIATIONS IN THE LOCATION OF THE MAIN IONOSPHERIC TROUGH FOR NIGHTTIME WINTER CONDITIONS AS GIVEN BY COSMOS-900 AND INTERCOSMOS-19</t>
  </si>
  <si>
    <t>ACAD SCI USSR, INST TERR MAGNETISM IONOSPHERE &amp; RADIOWAVE PROPAGA, TROICK, USSR; ARCTIC &amp; ANTARCTIC RES INST, LENINGRAD, USSR; ACAD SCI USSR, INST COSMOPHYS RES &amp; AERONOM, YAKUTSK, USSR; CZECHOSLOVAK ACAD SCI, INST GEOPHYS, CS-11142 PRAGUE 1, CZECHOSLOVAKIA</t>
  </si>
  <si>
    <t>Arctic &amp; Antarctic Research Institute; Russian Academy of Sciences; Shafer Institute of Cosmophysical Research &amp; Aeronomy, Siberian Branch of the Russian Academy of Sciences; Czech Academy of Sciences; Institute of Geophysics of the Czech Academy of Sciences</t>
  </si>
  <si>
    <t>AFONIN, VV (corresponding author), ACAD SCI USSR, INST SPACE RES, MOSCOW, USSR.</t>
  </si>
  <si>
    <t>39 DIMITROVA UL., MOSCOW, 113095, RUSSIA</t>
  </si>
  <si>
    <t>JQ479</t>
  </si>
  <si>
    <t>WOS:A1992JQ47900011</t>
  </si>
  <si>
    <t>BLAGOVESHCHENSKY, DV; BORODKIN, VN</t>
  </si>
  <si>
    <t>NATURAL DISTURBANCES IN THE IONOSPHERIC RADIO CHANNEL</t>
  </si>
  <si>
    <t>ARCTIC &amp; ANTARCTIC RES INST,LENINGRAD,USSR</t>
  </si>
  <si>
    <t>BLAGOVESHCHENSKY, DV (corresponding author), LENINGRAD AVIAT INSTRUMENT MAKING INST,LENINGRAD,USSR.</t>
  </si>
  <si>
    <t>Borodkin, Vladimir/AAG-8917-2019</t>
  </si>
  <si>
    <t>WOS:A1992JQ47900033</t>
  </si>
  <si>
    <t>HUGHES, T</t>
  </si>
  <si>
    <t>ABRUPT CLIMATIC-CHANGE RELATED TO UNSTABLE ICE-SHEET DYNAMICS - TOWARD A NEW PARADIGM</t>
  </si>
  <si>
    <t>GLOBAL AND PLANETARY CHANGE</t>
  </si>
  <si>
    <t>ANTARCTIC ICE; STREAM-B; MODEL; AGE; GLACIER; ALASKA; RECORD; FIRE; CORE; MECHANISM</t>
  </si>
  <si>
    <t>Ice streams are fast currents of ice that drain some 90% of present-day ice sheets, and probably drained a similar percent of ice from former ice sheets. Ice streams may have life cycles akin to, but much longer than, surge cycles of certain mountain glaciers. The floating tongues of marine ice streams coalesce to form floating ice shelves that buttress marine ice sheets, and the grounded lobes of terrestrial ice streams stabilize terrestrial ice sheets. Ice shelves and ice lobes form during the life cycles of ice streams, and disintegrate rapidly to initiate new life cycles. Successive life cycles continue until the ice sheet collapses. A new paradigm is postulated in which abrupt climatic change is driven by iceberg outbursts associated with life cycles of marine ice streams and dust storms associated with life cycles of terrestrial ice streams. For Pleistocene Northern Hemisphere ice sheets, these mechanisms regulated North Atlantic surface temperatures and salinity, and perhaps planetary albedo and atmospheric CO2, and thereby drove climatic change, which tended to be abrupt because ice-stream life cycles began and ended abruptly. Ice streams proliferated along the margins of Northern Hemisphere ice sheets after they advanced beyond the crystalline shields of North America and Eurasia, and spread over softer sedimentary rocks overlain by thick ice-cemented sediments that progressively thawed, especially along river valleys and marine troughs. An increasing fraction of these ice sheets was then subjected to the unstable life cycles of ice streams, as seen in the pronounced spikiness of the late glacial oxygen isotope stratigraphy in the Greenland ice core at Dye 3. Life cycles of Greenland ice streams during the Holocene seem to be linked to episodes of regional climatic cooling; most recently, the Little Ice Age. When superimposed on the present Milankovitch hemicycle of reduced insolation over the North Atlantic, this could abruptly initate a new worldwide glaciation cycle in the aftermath of present-day CO2 greenhouse warming. Proliferation of Antarctic ice-stream life cycles during the period of greenhouse warming may also trigger global climatic change by forcing a reorganization of circumpolar thermohaline circulation in the Southern Ocean.</t>
  </si>
  <si>
    <t>HUGHES, T (corresponding author), UNIV MAINE, DEPT GEOL SCI, 110 BOARDMAN HALL, ORONO, ME 04469 USA.</t>
  </si>
  <si>
    <t>0921-8181</t>
  </si>
  <si>
    <t>GLOBAL PLANET CHANGE</t>
  </si>
  <si>
    <t>Glob. Planet. Change</t>
  </si>
  <si>
    <t>HM694</t>
  </si>
  <si>
    <t>WOS:A1992HM69400004</t>
  </si>
  <si>
    <t>DHARGALKAR, VK; VERLENCAR, XN</t>
  </si>
  <si>
    <t>PRODUCTION OF ORGANIC-MATTER IN ANTARCTIC SEA SHELF</t>
  </si>
  <si>
    <t>INDIAN JOURNAL OF MARINE SCIENCES</t>
  </si>
  <si>
    <t>Particulate organic matter (POM) collected from 3 discrete depths (0, 10 and 30 m) at a single station in the waters off the ice shelf of Princess Astrid Coast (70-degrees-S-11-degrees-E), Antarctica during austral summer, winter and spring of 1986 was analysed for phytoplankton biomass (as chl a), particulate organic carbon (POC) and constituent fractions. Chlorophyll a varied from 0.026 to 3.1-mu-g l-1. POC ranged from 0.280 to 1850-mu-g l-1, particulate carbohydrate (PCHO) from 8 to 193-mu-g l-1, particulate protein (PP) from 16 to 200-mu-g l-1 and particulate lipids (PL) from 8 to 209-mu-g l-1. Large variations during summer signified patchy distribution. Phytoplankton population in 30 m deep water column during winter was dominated by unicellular blue green algal forms while during spring, diatoms such as Thalassiothrix longissima, Thalssiosira sp. were dominant. Sea-ice microalgal communities showed dominance of diatoms whereas dinoflagellates were poorly represented. The cell count varied from 0.15 to 142 x 10(4) cells l-1 with lowest counts during winter. In the zooplankton communities copepods were dominant in all months averaging 24.985%. The maximum zooplankton density of 2280 per 100 m3 was observed in December. Significant correlation was observed between POC and chl a and PL at 10 m depth. Variation in POC was due to variation in community structure, composition and production of the sea-ice algae and phytoplankton in the water column during different months.</t>
  </si>
  <si>
    <t>DHARGALKAR, VK (corresponding author), NATL INST OCEANOG,PANAJI 403004,GOA,INDIA.</t>
  </si>
  <si>
    <t>0379-5136</t>
  </si>
  <si>
    <t>INDIAN J MAR SCI</t>
  </si>
  <si>
    <t>Indian J. Mar. Sci.</t>
  </si>
  <si>
    <t>HL987</t>
  </si>
  <si>
    <t>WOS:A1992HL98700001</t>
  </si>
  <si>
    <t>VERLENCAR, XN; DHARGALKAR, VK</t>
  </si>
  <si>
    <t>PRIMARY PRODUCTIVITY AND NUTRIENTS IN THE INDIAN SECTOR OF THE SOUTHERN-OCEAN</t>
  </si>
  <si>
    <t>Hydrography, nutrient and biological productivity data collected from 1981 to 1986 in the Indian sector of the Southern Ocean between 11-degrees to 53-degrees-E longitude are reported. The physical processes are most active in this region, with nutrient rich water upwelling at the Antarctic divergence (AD) at 65-degrees-S and water downwelling at the Antarctic convergence (AC) or subtropical convergence (STC) to the north. Chlorophyll a, primary producitivity and zooplankton estimations suggest that the regions south of AC are more productive than others. Higher productivity at the continental ice-edge than in oceanic waters is accounted for by the stability of the water column brought about by low salinity due to ice melting. Sharp depletion of Si near the AC where NO3 and PO4 maintain high values, as in the higher latitudes, reflects a unique behaviour of this element (Si) as regards to its biological uptake and regenerative mechanisms. Nutrient anomaly studies indicate that N regeneration is sufficiently fast in surface waters while most of the Si incorporated in diatoms and silicoflagellates tend to escape to deeper waters or to bottom sediment. The importance of microbial population is stressed to understand the food chain dynamics of Antarctic ecosystem.</t>
  </si>
  <si>
    <t>VERLENCAR, XN (corresponding author), NATL INST OCEANOG,PANAJI 403004,GOA,INDIA.</t>
  </si>
  <si>
    <t>WOS:A1992HL98700002</t>
  </si>
  <si>
    <t>HOROWITZ, A; SCHUSTER, G; MOORTGAT, GK</t>
  </si>
  <si>
    <t>THE CHAIN MECHANISM OF OZONE DESTRUCTION BY CFCL3 IN THE 214 NM PHOTOLYSIS OF ITS MIXTURES WITH OXYGEN</t>
  </si>
  <si>
    <t>INTERNATIONAL JOURNAL OF CHEMICAL KINETICS</t>
  </si>
  <si>
    <t>COLLISIONAL DEACTIVATION; TEMPERATURE-DEPENDENCE; ANTARCTIC OZONE; RATE CONSTANTS; O(1D) ATOMS; KINETICS; CHLORINE; CLO; CHLOROFLUOROMETHANES; STRATOSPHERE</t>
  </si>
  <si>
    <t>The effect of CFCl3 (0.025-0.200 mbar) addition on the formation of ozone in 214 nm photolysis of oxygen (800-2000 mbar) was investigated. Kinetic analysis of the drastic reduction in ozone formation in the presence of CFCl3 shows that it proceeds by a chain mechanism with a chain length of 5.07 +/- 0.21(2-sigma). This chain length is independent of CFCl3 and O2 pressures as well as incident light intensity and the mechanism of the chain reaction is governed by the Cl generating reactions of ClO radicals. A mechanism based only on the self reaction of these radicals: ClO + ClO --&gt; Cl2 + O2 (7), Cl + ClO2 (8), and Cl + OClO (9), followed by fast decomposition of ClO2 into Cl and O2, predicts a chain length which is considerably lower than the observed value. Incorporation of the reaction CFCl2O2 + ClO --&gt; CFCl2O + ClO2 (11) in the mechanism satisfactorily accounts for the observed chain length. A lower limit of 3 x 10(-12) cm3 molecule-1 s-1 for k11 is estimated.</t>
  </si>
  <si>
    <t>SOREQ NUCL RES CTR,DEPT CHEM,IL-70600 YAVNE,ISRAEL</t>
  </si>
  <si>
    <t>HOROWITZ, A (corresponding author), MAX PLANCK INST CHEM,DIV ATMOSPHERE CHEM,W-6500 MAINZ,GERMANY.</t>
  </si>
  <si>
    <t>JOHN WILEY &amp; SONS INC</t>
  </si>
  <si>
    <t>605 THIRD AVE, NEW YORK, NY 10158-0012</t>
  </si>
  <si>
    <t>0538-8066</t>
  </si>
  <si>
    <t>INT J CHEM KINET</t>
  </si>
  <si>
    <t>Int. J. Chem. Kinet.</t>
  </si>
  <si>
    <t>10.1002/kin.550240304</t>
  </si>
  <si>
    <t>HE024</t>
  </si>
  <si>
    <t>WOS:A1992HE02400003</t>
  </si>
  <si>
    <t>KUZNETSOV, AP; PASTERNAK, FA</t>
  </si>
  <si>
    <t>AGE AND GENESIS OF CURRENT DEEP-SEA BOTTOM FAUNA IN THE LIGHT OF NOTIONS ON GEOLOGICAL HISTORY OF THE OCEAN AND THE EARTH CLIMATE</t>
  </si>
  <si>
    <t>IZVESTIYA AKADEMII NAUK SSSR SERIYA BIOLOGICHESKAYA</t>
  </si>
  <si>
    <t>The age, genesis and ways of formation of present deep-sea oceanic population were examined basing on current data and notions on geological history of the ocean, paleo-climates, paleo-oceanologic and bioevolutionary post-Proterozoic reconstructions, and fauna composition. According to these data and notions, current abyssal and ultra-abyssal oceanic faunas were recognized as relatively young and mainly Cenozoic formations. It was shown that, in all periods of populating the ocean depth by migrants from the ocean shallow, preadaptation to the &lt;&lt; cold-water life mode &gt;&gt; appeared to have been a necessary and the only possible start point for the moving into the oceanic abyssal of migrants including those from low-latitude warm-water off - shore regions. The near-Antarctic region plays a substantial role in the formation of post-Mesozoic (current) deep-sea bottom fauna.</t>
  </si>
  <si>
    <t>KUZNETSOV, AP (corresponding author), PP SHIRSHOV OCEANOL INST,MOSCOW,USSR.</t>
  </si>
  <si>
    <t>0002-3329</t>
  </si>
  <si>
    <t>IZV AN SSSR BIOL+</t>
  </si>
  <si>
    <t>HN216</t>
  </si>
  <si>
    <t>WOS:A1992HN21600007</t>
  </si>
  <si>
    <t>BOLSHOV, MA; KOLOSHNIKOV, VG; RUDNEV, SN; BOUTRON, CF; GORLACH, U; PATTERSON, CC</t>
  </si>
  <si>
    <t>DETECTION OF TRACE AMOUNTS OF TOXIC METALS IN ENVIRONMENTAL-SAMPLES BY LASER-EXCITED ATOMIC FLUORESCENCE SPECTROMETRY - INVITED LECTURE</t>
  </si>
  <si>
    <t>JOURNAL OF ANALYTICAL ATOMIC SPECTROMETRY</t>
  </si>
  <si>
    <t>27TH INTERNATIONAL COLLOQUIUM ON SPECTROSCOPY ( 27TH CSI )</t>
  </si>
  <si>
    <t>JUN 09-14, 1991</t>
  </si>
  <si>
    <t>BERGEN, NORWAY</t>
  </si>
  <si>
    <t>TRACE AMOUNTS OF TOXIC METALS; LASER-EXCITED ATOMIC FLUORESCENCE SPECTROMETRY; ANTARCTIC AND GREENLAND ICE AND SNOW; DIRECT ANALYSIS</t>
  </si>
  <si>
    <t>ANTARCTIC ICE; LEAD; SNOW</t>
  </si>
  <si>
    <t>Results for the direct determination of trace amounts of Pb and Cd in Antarctic and Greenland ancient ice and recent snow by laser-excited atomic fluorescence spectrometry (LEAFS) are presented. The whole procedure starting from field sampling, mechanical decontamination of the samples in an ultra-clean laboratory and final analysis of the decontaminated samples is described. The measured concentrations varied in the ranges 0.1-3 pg ml-1 for Cd and 0.3-30 pg ml-1 for Pb. The results for direct analysis by LEAFS agree favourably with those obtained by isotope dilution mass spectrometry and electrothermal atomic absorption spectrometry, which require time-consuming pre-treatment and pre-concentration stages.</t>
  </si>
  <si>
    <t>CNRS,GLACIOL &amp; GEOPHYS ENVIRONM LAB,F-38402 ST MARTIN DHERES,FRANCE; CALTECH,DIV GEOL &amp; PLANETARY SCI 17025,PASADENA,CA 91125</t>
  </si>
  <si>
    <t>Centre National de la Recherche Scientifique (CNRS); California Institute of Technology</t>
  </si>
  <si>
    <t>BOLSHOV, MA (corresponding author), ACAD SCI USSR,INST SPECT,TROICK 142092,USSR.</t>
  </si>
  <si>
    <t>Bolshov, Mikhail/J-2249-2012; Rudnev, Sergey N./J-6847-2018</t>
  </si>
  <si>
    <t>ROYAL SOC CHEMISTRY</t>
  </si>
  <si>
    <t>THOMAS GRAHAM HOUSE, SCIENCE PARK, MILTON ROAD, CAMBRIDGE, CAMBS, ENGLAND CB4 4WF</t>
  </si>
  <si>
    <t>0267-9477</t>
  </si>
  <si>
    <t>J ANAL ATOM SPECTROM</t>
  </si>
  <si>
    <t>J. Anal. At. Spectrom.</t>
  </si>
  <si>
    <t>10.1039/ja9920700099</t>
  </si>
  <si>
    <t>Chemistry, Analytical; Spectroscopy</t>
  </si>
  <si>
    <t>Chemistry; Spectroscopy</t>
  </si>
  <si>
    <t>HW152</t>
  </si>
  <si>
    <t>Green Accepted</t>
  </si>
  <si>
    <t>WOS:A1992HW15200011</t>
  </si>
  <si>
    <t>VONBIEL, HA</t>
  </si>
  <si>
    <t>IONIZATION IN THE ANTARCTIC STRATOSPHERE</t>
  </si>
  <si>
    <t>MIDDLE ATMOSPHERE; ELECTRONS</t>
  </si>
  <si>
    <t>Results from a partial reflection radar experiment, operated at a frequency of 2.9 MHz at Scott Base, Antarctica, are presented for the time interval from January 1987 to June 1991. It is shown that a layer of ionisation can frequently be identified at scattering heights between 40 and 55 km. Details regarding the maximum density, thickness, and frequency of occurrence of this ionisation layer are presented. From sequential occurrences of the ionisation an approximate life time of 70 min is deduced for the layer. The possibility that the ionisation layer is produced by a flux of relativistic electrons is investigated.</t>
  </si>
  <si>
    <t>VONBIEL, HA (corresponding author), UNIV CANTERBURY,DEPT PHYS,CHRISTCHURCH,NEW ZEALAND.</t>
  </si>
  <si>
    <t>10.1016/0021-9169(92)90004-5</t>
  </si>
  <si>
    <t>HL077</t>
  </si>
  <si>
    <t>WOS:A1992HL07700004</t>
  </si>
  <si>
    <t>VALERIO, PF; KAO, MH; FLETCHER, GL</t>
  </si>
  <si>
    <t>FISH SKIN - AN EFFECTIVE BARRIER TO ICE CRYSTAL PROPAGATION</t>
  </si>
  <si>
    <t>FREEZING RESISTANCE; ANTIFREEZE PROTEINS; WINTER FLOUNDER; PSEUDOPLEURONECTES-AMERICANUS; OCEAN POUT; MACROZOARCES-AMERICANUS</t>
  </si>
  <si>
    <t>WINTER FLOUNDER; ANTARCTIC FISH; PSEUDOPLEURONECTES-AMERICANUS; ANTIFREEZE POLYPEPTIDE; FREEZING-POINT; PEPTIDES; WATER; GLYCOPEPTIDES; GLYCOPROTEINS; RESISTANCE</t>
  </si>
  <si>
    <t>It has been well established that antifreeze peptides are responsible for the ability of many marine teleosts to survive in icy sea water at temperatures below the colligative freezing points of their blood. However, the in vivo site of antifreeze action has yet to be determined. One current hypothesis, the 'ice-exclusion hypothesis', suggests that antifreeze proteins act within epithelial membranes (skin, gills, gut) and block the entry of external ice crystals. This hypothesis was examined by measuring ice propagation temperatures across isolated skin samples from the winter flounder (Pseudopleuronectes americanus). The results obtained were consistent with the hypothesis, indicating that fish skin is an effective barrier to ice propagation and that the effectiveness of this barrier improves with the addition of antifreeze proteins. The results also demonstrated that the skin ice propagation temperatures were substantially lower than the lethal freezing temperatures of the fish. Therefore, some other epithelial tissue (possible gill) must be less effective than the skin in blocking ice crystal penetration into the fish.</t>
  </si>
  <si>
    <t>MEM UNIV NEWFOUNDLAND,DEPT BIOL,ST JOHNS A1C 5S7,NEWFOUNDLAND,CANADA</t>
  </si>
  <si>
    <t>Memorial University Newfoundland</t>
  </si>
  <si>
    <t>VALERIO, PF (corresponding author), MEM UNIV NEWFOUNDLAND,CTR OCEAN SCI,MARINE SCI RES LAB,ST JOHNS A1C 5S7,NEWFOUNDLAND,CANADA.</t>
  </si>
  <si>
    <t>HL811</t>
  </si>
  <si>
    <t>WOS:A1992HL81100008</t>
  </si>
  <si>
    <t>MITCHELL, BG</t>
  </si>
  <si>
    <t>PREDICTIVE BIOOPTICAL RELATIONSHIPS FOR POLAR OCEANS AND MARGINAL ICE ZONES</t>
  </si>
  <si>
    <t>An analysis of more than 500 stations from polar seas was undertaken to evaluate predictive models linking in situ phytoplankton pigment concentrations to measurable optical parameters. The data set consists of profiles of spectral downwelling irradiance [E(d)(lambda], upwelling radiance [L(u)(lambda)], chlorophyll and phaeopigments from 3 cruises to the Antarctic Peninsula (RACER, UVDOZ-88, UVDOZ-89), one cruise to the Barents Sea (PRO MARE) and one cruise to Fram Strait in the Greenland Sea (CEAREX). The pigment specific diffuse attenuation coefficient [K(d)*(lambda) m2 mg-1 chl a + phaeo] for polar regions is significantly smaller, particularly in the blue region of the spectrum, than previous statistical models for temperate oceans predict. Consistent with the observations for K(d)*(lambda), phytoplankton remote sensing pigment retrieval algorithms, based on L(u)(lambda), show significant differentiation from temperate ocean models. The presently recommended water-leaving radiance algorithm for Coastal Zone Color Scanner data processing underestimates surface pigment concentrations by more than a factor of two for the polar observations reported here. The observations are interpreted in the context of variations in pigment specific particulate absorption [a(p)*(lambda) m2 mg-1 chl a + phaeo] which have been described elsewhere. Specifically, the magnitude of a(p)* (lambda) in the blue is hypothesized to be smaller for polar regions due to significant pigment packaging effects, and a relatively small amount of detrital absorption compared to phytoplankton absorption. Implications for remote sensing of phytoplankton pigments and pigment-based models of light propagation in the oceans are discussed.</t>
  </si>
  <si>
    <t>MITCHELL, BG (corresponding author), UNIV CALIF SAN DIEGO,SCRIPPS INST OCEANOG,DIV MARINE RES,LA JOLLA,CA 92093, USA.</t>
  </si>
  <si>
    <t>Mitchell, B. Greg/0000-0002-8550-4333</t>
  </si>
  <si>
    <t>10.1016/0924-7963(92)90032-4</t>
  </si>
  <si>
    <t>HZ106</t>
  </si>
  <si>
    <t>WOS:A1992HZ10600006</t>
  </si>
  <si>
    <t>MEGURO, H; FUKUSHIMA, H; MATSUDA, T</t>
  </si>
  <si>
    <t>DISTRIBUTION OF THE 2 TYPES OF ICE DIATOM COMMUNITIES IN THE ANTARCTIC</t>
  </si>
  <si>
    <t>Geographical distributions for two types of ice algal assemblages, surface type and bottom type are described for the Antarctic sector (35-degrees-E-45-degrees-E) around Lutzow Holm Bay. The surface type was found in a wide belt in the outer pack ice while the bottom type was found in the narrow band of fast ice near the ice shelf or in the bay. The surface type was characterized by a thick snow cover on thin sea ice and the bottom type typically had thin snow cover on thick ice. The circumpolar continuity of meteorological conditions around the continent and similar floral compositions between our samples and samples collected near Palmer Peninsula by other investigators suggests that the similar distributional pattern may be common in other coastal regions of Antarctica.</t>
  </si>
  <si>
    <t>MEGURO, H (corresponding author), TOHOKU UNIV, FAC AGR, 1-1 TSUTSUMIDORI AMANIYAMA, AOBA KU, SENDAI, MIYAGI 980, JAPAN.</t>
  </si>
  <si>
    <t>10.1016/0924-7963(92)90036-8</t>
  </si>
  <si>
    <t>WOS:A1992HZ10600010</t>
  </si>
  <si>
    <t>VANDERSPOEL, S</t>
  </si>
  <si>
    <t>UNUSUAL SWIMMING MECHANISM IN CALYCOPSIS-BORCHGREVINKI (HYDROZOA)</t>
  </si>
  <si>
    <t>Calycopsis borchgrevinki (Browne, 1910) from Antarctic waters was studied histologically. The entire bell is enclosed in a chitin-like skin, supported by chitin-like rods in the radial mesogleal fibres. In the tentacles a thick mesogloea is present without chitinous structures. The gonads are embedded in the stomach folds. It is postulated that these characters are adaptations to ecological conditions in Antarctic waters.</t>
  </si>
  <si>
    <t>VANDERSPOEL, S (corresponding author), UNIV AMSTERDAM,INST TAXON ZOOL,AMSTERDAM,NETHERLANDS.</t>
  </si>
  <si>
    <t>10.1093/plankt/14.3.423</t>
  </si>
  <si>
    <t>HJ309</t>
  </si>
  <si>
    <t>WOS:A1992HJ30900007</t>
  </si>
  <si>
    <t>HANSSON, LA</t>
  </si>
  <si>
    <t>FACTORS REGULATING PERIPHYTIC ALGAL BIOMASS</t>
  </si>
  <si>
    <t>LIMNOLOGY AND OCEANOGRAPHY</t>
  </si>
  <si>
    <t>CHLOROPHYLL-A; PHYTOPLANKTON; SEDIMENTS; LAKES; DEPTH</t>
  </si>
  <si>
    <t>To assess the principal factors regulating periphytic algal communities, I conducted a field study along a productivity gradient of Swedish and Antarctic lakes ranging from extremely low productivity meltwater to highly productive lakes. Because the Antarctic lakes lack fish, as well as molluscs and insect larvae, the data set provides considerable variation in food web composition, offering a rare opportunity to evaluate the importance of these factors in determining the biomass of periphytic algae. Among the possible factors investigated, water temperature, substrate characteristics, and food web composition seem to be of minor importance. Instead, there was a curvlinear relationship between the biomass of sediment-associated periphytic algae and lake productivity, suggesting a shift from nutrient limitation to light limitation caused by phytoplankton. A temporal study in the littoral zone of one of the lakes included in the spatial study showed that the temporal variation in periphyton biomass within the lake was low compared to the variation between lakes. The temporal study also strengthened suggestions from the spatial study by pointing to nutrient availability as a major factor determining periphytic algal biomass.</t>
  </si>
  <si>
    <t>HANSSON, LA (corresponding author), INST ECOL LIMNOL,POB 65,S-22100 LUND,SWEDEN.</t>
  </si>
  <si>
    <t>AMER SOC LIMNOLOGY OCEANOGRAPH</t>
  </si>
  <si>
    <t>810 EAST 10TH ST, LAWRENCE, KS 66044-8897</t>
  </si>
  <si>
    <t>0024-3590</t>
  </si>
  <si>
    <t>LIMNOL OCEANOGR</t>
  </si>
  <si>
    <t>Limnol. Oceanogr.</t>
  </si>
  <si>
    <t>10.4319/lo.1992.37.2.0322</t>
  </si>
  <si>
    <t>Limnology; Oceanography</t>
  </si>
  <si>
    <t>JD023</t>
  </si>
  <si>
    <t>WOS:A1992JD02300010</t>
  </si>
  <si>
    <t>MAYZAUD, P; RAZOULS, S</t>
  </si>
  <si>
    <t>DEGRADATION OF GUT PIGMENT DURING FEEDING BY A SUB-ANTARCTIC COPEPOD - IMPORTANCE OF FEEDING HISTORY AND DIGESTIVE ACCLIMATION</t>
  </si>
  <si>
    <t>CHLOROPHYLL-DERIVED PIGMENTS; INSITU GRAZING RATES; ACARTIA-TONSA; ZOOPLANKTON; DINOFLAGELLATE; DESTRUCTION; BEHAVIOR; PASSAGE</t>
  </si>
  <si>
    <t>Gut pigment degradation by females of the subantarctic copepod Drepanopus pectinatus was established by measurements of gut fluorescence prior to fecal pellet production. The total amount of pigment lost varied from 0 to 17% while the Chl a unrecovered as pheopigment ranged from 0 to 92%. A linear relationship was observed between food concentration and mean pigment loss per copepod but not with the level of pigment loss as a percentage of total ingestion (pigment destruction efficiency) which varied without clear pattern. A nested ANOVA indicated that pigment destruction efficiency was influenced primarily by the trophic history of the animals (66% of the total variance) and to a minor extent by the experimental food concentrations (12% of the total variance). The hypothesis that gut pigment loss could be related to digestive activity and influenced by digestive acclimation processes (trophic history) was confirmed by the significant exponential relationship between food concentration at the time of copepod capture and the experimentally derived destruction efficiency. Careful consideration should be given to the quantitative or qualitative nature of gut pigment measurements as an in situ index of ingestion.</t>
  </si>
  <si>
    <t>UNIV PARIS 06,LAB ARAGO,F-66650 BANYULS SUR MER,FRANCE</t>
  </si>
  <si>
    <t>MAYZAUD, P (corresponding author), INRS OCEANOL,310 ALLEE URSULINES,RIMOUSKI G5L 3A1,QUEBEC,CANADA.</t>
  </si>
  <si>
    <t>10.4319/lo.1992.37.2.0393</t>
  </si>
  <si>
    <t>WOS:A1992JD02300015</t>
  </si>
  <si>
    <t>LUND, ED; SIDELL, BD</t>
  </si>
  <si>
    <t>NEUTRAL LIPID COMPOSITIONS OF ANTARCTIC FISH-TISSUES MAY REFLECT USE OF FATTY ACYL SUBSTRATES BY CATABOLIC SYSTEMS</t>
  </si>
  <si>
    <t>EUPHAUSIA-SUPERBA DANA; ACID COMPOSITION; BIOCHEMICAL-COMPOSITION; TROUT; BUOYANCY; ECOLOGY; KRILL</t>
  </si>
  <si>
    <t>Antarctic fishes contain large quantities of lipid in adipose tissue, blood and oxidative muscle. In this study, the fatty acyl compositions of free fatty acids (FFA) and triacylglycerol (TAG) in serum, adipose tissue and oxidative muscle were determined in two species of Antarctic fishes, Trematomus newnesi Boulenger, 1902, and Notothenia gibberifrons Lonnberg, 1905, collected off the Antarctic Peninsula in February and March 1987. Total lipid contents of serum and oxidative muscle in each species also were measured. T. newnesi, a mesopelagic species, has significantly more lipid in the serum than N. gibberifrons, a demersal species (17.6 +/- 2.4 and 10.4 +/- 1.0 mg lipid g-1 serum, respectively). The oxidative muscle of T. newnesi also contains more lipid than does that of N. gibberifrons (12.5 and 9.3% by dry weight, respectively). Fatty acids comprising greater than 5% of one or more of the lipid pools assayed in both species include 14:0, 16:0, 16:1, 16:2, 18:0, 18:1, 20:5 and 22:6. The percentages of 16:1 were lower (p &lt; 0.05) in oxidative muscle FFA than in all other assayed lipid pools in both species, suggesting a catabolic preference tor some monoenes in oxidative muscle of these fishes. The percentage of 14:0 was two- to three-fold higher in adipose tissue TAG than in all other lipid pools in both species. Differences in fatty acid compositions between lipid pools indicate than proteins involved in the mobilization, transport or catabolism of fatty acids exhibit differential recognition of fatty acids in T. newnesi and N. gibberifrons.</t>
  </si>
  <si>
    <t>UNIV MAINE,DEPT ZOOL,ORONO,ME 04469; UNIV MAINE,CTR MARINE STUDIES,ORONO,ME 04469</t>
  </si>
  <si>
    <t>University of Maine System; University of Maine Orono; University of Maine System; University of Maine Orono</t>
  </si>
  <si>
    <t>10.1007/BF00356282</t>
  </si>
  <si>
    <t>HJ522</t>
  </si>
  <si>
    <t>WOS:A1992HJ52200004</t>
  </si>
  <si>
    <t>HIRD, SJ; EVENS, R; ROWLAND, SJ</t>
  </si>
  <si>
    <t>ISOLATION AND CHARACTERIZATION OF SEDIMENTARY AND SYNTHETIC HIGHLY BRANCHED C20 AND C25 MONOENES</t>
  </si>
  <si>
    <t>ANTARCTIC MARINE-SEDIMENTS; HYDROCARBONS; GEOCHEMISTRY; 2,6,10-TRIMETHYL-7-(3-METHYLBUTYL)-DODECANE; REGION; SOUND</t>
  </si>
  <si>
    <t>Argentation chromatography (TLC, HPLC) followed by gas chromatographic (GC), spectroscopic (GCMS, and in two cases, NMR) and degradative (ozonolysis) analyses of pure isolates, has allowed the double bond positions of several synthetic highly branched C20 and C25 monoenes to be established. A similar isolation and characterization of a C20 monoene from sediments of the Tamar estuary (UK) and of a C25 monoene (hydrogenation product of a diene) from McMurdo Sound (Antarctica) sediments, showed that they both contained methylene double bonds, identical to those previously found in monoenes from Shark Bay (Western Australia). Comparison of the GC and GCMS data of the synthetic monoenes with those obtained for a sedimentary C20 monoene from Gluss Voe (Shetland Isles, UK) and two C25 monoenes from the Tamar estuary, showed that the double bonds in these compounds were probably in non-methylenic positions. These findings may have important implications. The differences in double bond positions may reflect contributions of alkenes from different source organisms, or from the same organisms living under different environmental conditions. In time the compounds may prove to be useful biological markers of recent and palaeoenvironments. Also, since it has been suggested that reactions between the alkenes and sedimentary inorganic sulphur species may be controlled by the position and extent of unsaturation, a knowledge of the double bond positions will further our understanding of the diagenetic fate of these unusual compounds.</t>
  </si>
  <si>
    <t>POLYTECH S W,DEPT ENVIRONM SCI,PETR &amp; ENVIRONM GEOCHEM GRP,DRAKE CIRCUS,PLYMOUTH PL4 8AA,ENGLAND</t>
  </si>
  <si>
    <t>Rowland, Steven/JFK-4987-2023</t>
  </si>
  <si>
    <t>10.1016/0304-4203(92)90060-N</t>
  </si>
  <si>
    <t>HJ139</t>
  </si>
  <si>
    <t>WOS:A1992HJ13900009</t>
  </si>
  <si>
    <t>NELSON, DM; TREGUER, P</t>
  </si>
  <si>
    <t>ROLE OF SILICON AS A LIMITING NUTRIENT TO ANTARCTIC DIATOMS - EVIDENCE FROM KINETIC-STUDIES IN THE ROSS SEA ICE-EDGE ZONE</t>
  </si>
  <si>
    <t>PHYTOPLANKTON BLOOM DYNAMICS; MARINE PLANKTON DIATOMS; SOUTHERN-OCEAN; WEDDELL SEA; ACID UPTAKE; GROWTH; DISTRIBUTIONS; DENSITY; ECOLOGY; CYCLE</t>
  </si>
  <si>
    <t>During the austral summer of 1990 an intense, diatom-dominated, ice-edge phytoplankton bloom in the southwestern Ross Sea resulted in depletion of silicic acid, nitrate and phosphate to concentrations much lower than is typical for Antarctic surface waters. Silicic acid was depleted to &lt; 6-mu-M within the core of the meltwater field, where biogenic particulate silica concentrations exceeded 20-mu-mol l-1. Three Si uptake kinetic experiments were conducted on natural phytoplankton assemblages from the nutrient-depleted zone; Si-30-labeled Si(OH)4 was used to measure the uptake rate at concentrations ranging from 1 to 20-mu-M above ambient. Dependence of the specific uptake rate (V) on silicic acid concentration conformed well to a Michaelis-Menten saturation model; maximum uptake rates (V(max)) ranged from 0.0022 to 0.0028 h-1 which corresponds to maximum growth rates of 0.08 to 0.10 doublings d-1. Half-saturation constants (k(m)) ranged from 1.1 to 4.6-mu-M, a range similar to values found in other areas of the ocean and considerably lower than those previously reported for several Antarctic diatom species in culture studies. Results indicate detectable, but weak, substrate limitation of silicic acid uptake rate by the naturally occurring diatom assemblage in the western Ross Sea. Significant Si limitation in other subsystems of the Southern Ocean would be possible only if their resident diatom assemblages had much lower affinity for silicic acid than we observed.</t>
  </si>
  <si>
    <t>UNIV BRETAGNE OCCIDENTALE, INST ETUD MARINES, F-29287 BREST, FRANCE</t>
  </si>
  <si>
    <t>Universite de Bretagne Occidentale</t>
  </si>
  <si>
    <t>NELSON, DM (corresponding author), OREGON STATE UNIV, COLL OCEANOG, CORVALLIS, OR 97331 USA.</t>
  </si>
  <si>
    <t>10.3354/meps080255</t>
  </si>
  <si>
    <t>HN032</t>
  </si>
  <si>
    <t>WOS:A1992HN03200014</t>
  </si>
  <si>
    <t>ROSSI, S; WESTALL, F; MASCLE, J</t>
  </si>
  <si>
    <t>THE GEOMORPHOLOGY OF THE SOUTHWEST GUINEA MARGIN - TECTONIC, VOLCANIC, MASS MOVEMENT AND BOTTOM CURRENT INFLUENCES</t>
  </si>
  <si>
    <t>EQUAMARGE-II CRUISE; EQUATORIAL ATLANTIC</t>
  </si>
  <si>
    <t>Slope morphology controls were examined in two topographically different areas on the southern transform margin of the Guinea Plateau (Sectors G1 and G2). Tectonic control is manifested by steep, faulted slopes in both study areas, and by basement warping in Sector G1 and magmatic emplacements in Sector G2. Sediment deposition and the formation of bedforms such as sediment waves on the margin are influenced by topographically intensified bottom currents within the intermediate-deep water mass, the North Atlantic Deep Water (NADW), as well as in the shallower Equatorial Surface Water (ESW)/Antarctic Intermediate Water (AAIW) at the uppermost slope/plateau-edge level. Thus, unconsolidated sediments are eroded from steep slopes (the upper and lower continental slopes, canyon walls and the slopes of the volcanic cones) and concentrated into slope-parallel depocentres in Sector G1, and ponded in moats between the volcanic cones in Sector G2. Surficial sediment waves, which are apparently oriented at an angle to the slope, range from 0.5 to 2 km in wavelength and up to 100 m in height. Mass movement of the sediment cover is significant on the lower slopes of both sectors and is the result of slope steepness and instability caused by the continuing tectonic activity.</t>
  </si>
  <si>
    <t>UNIV NANTES,BIOSEDIMENTOL SCI TERRE LAB,F-44072 NANTES,FRANCE; LAB GEODYNAM MARINE,VILLEFRANCHE S-M,FRANCE</t>
  </si>
  <si>
    <t>Nantes Universite</t>
  </si>
  <si>
    <t>ROSSI, S (corresponding author), CNR,IST GEOL MARINA,VIA ZAMBONI 65,I-40127 BOLOGNA,ITALY.</t>
  </si>
  <si>
    <t>10.1016/0025-3227(92)90190-S</t>
  </si>
  <si>
    <t>HQ073</t>
  </si>
  <si>
    <t>WOS:A1992HQ07300013</t>
  </si>
  <si>
    <t>MICHELLEVY, MC; BOUROTDENISE, M</t>
  </si>
  <si>
    <t>MINERAL COMPOSITIONS IN ANTARCTIC AND GREENLAND MICROMETEORITES</t>
  </si>
  <si>
    <t>ORDINARY CHONDRITES; ORIGIN; OLIVINE; DUST; METEORITES; CHONDRULES; PYROXENE; MATRIX; OXYGEN</t>
  </si>
  <si>
    <t>The mineral compositions of 250 micrometeorites have been studied and olivines and low-calcium pyroxenes with crystals larger than 5-mu-m have been analyzed. While magnesium-rich grains dominate, the Fa content of olivine may reach 50% and the Fs content of pyroxene may reach 26%. The Ca and Mn of the olivine show no consistent trends with increasing Fe, but Cr shows a negative correlation. For low-Ca pyroxene, Al and Cr contents are generally higher than in pyroxenes of equilibrated chondrites but similar to those of highly unequilibrated chondrites. Calcium-bearing pyroxene, feldspar and chromite are rare in the micrometeorites which were selected because of their high Mg, Si, Fe and their low Ca and Al content. All these minerals are found as coarse-grained particles often with adhering iron-rich scoria or as clasts in fine-grained or scoriaceous micrometeorites. Apart from a few particles which could be the debris of ordinary chondrites, most micrometeorites probably come from a common source similar, but not identical to carbonaceous chondrites, as shown by their lower Ni and S content and their different oxygen isotopic composition assuming two measurements performed on olivine grains prove to be typical.</t>
  </si>
  <si>
    <t>UNIV PARIS 06,F-75252 PARIS 05,FRANCE; MUSEUM NATL HIST NAT,MINERAL LAB,F-75005 PARIS,FRANCE</t>
  </si>
  <si>
    <t>Sorbonne Universite; Museum National d'Histoire Naturelle (MNHN)</t>
  </si>
  <si>
    <t>MICHELLEVY, MC (corresponding author), CNRS,MINERAL CRISTALLOG LAB,UA09,TOUR 16,4 PL JUSSIEU,F-75252 PARIS 05,FRANCE.</t>
  </si>
  <si>
    <t>10.1111/j.1945-5100.1992.tb01057.x</t>
  </si>
  <si>
    <t>HN056</t>
  </si>
  <si>
    <t>WOS:A1992HN05600007</t>
  </si>
  <si>
    <t>RODGERS, KA; GREGORY, MR; COURTNEY, SF; SHANKLIN, JD</t>
  </si>
  <si>
    <t>ALUMINUM HYDROXIDE POLYMORPHS IN A WASTE DEPOSIT FROM FARADAY BASE, ARGENTINE ISLANDS</t>
  </si>
  <si>
    <t>NEUES JAHRBUCH FUR MINERALOGIE-MONATSHEFTE</t>
  </si>
  <si>
    <t>FARADAY BASE; ALUMINUM HYDROXIDE WASTE; GIBBSITE</t>
  </si>
  <si>
    <t>Waste from a low pressure, aluminium-caustic soda hydrogen generator, operated for meteorological purposes at Faraday Base, Argentine Islands, consists of gibbsite and minor bayerite, identified by X-ray diffraction and confirmed by laser Raman spectroscopy. No other phases were identified. This mineralogy is consistent with an aluminium hydroxide deposit formed, and continuing to exist, under moist conditions, such that ageing of the initial precipitate has resulted in conversion of any earlier-formed, metastable, aluminium-bearing phases to gibbsite.</t>
  </si>
  <si>
    <t>RODGERS, KA (corresponding author), UNIV AUCKLAND,DEPT GEOL,PRIVATE BAG 92019,AUCKLAND,NEW ZEALAND.</t>
  </si>
  <si>
    <t>E SCHWEIZERBART'SCHE VERLAGS</t>
  </si>
  <si>
    <t>NAEGELE U OBERMILLER JOHANNESSTRASSE 3A, D 70176 STUTTGART, GERMANY</t>
  </si>
  <si>
    <t>0028-3649</t>
  </si>
  <si>
    <t>NEUES JB MINER MONAT</t>
  </si>
  <si>
    <t>Neues Jahrb. Mineral.-Mon.hefte</t>
  </si>
  <si>
    <t>HN294</t>
  </si>
  <si>
    <t>WOS:A1992HN29400004</t>
  </si>
  <si>
    <t>MAKAROV, RR; MENSHENINA, LL; SOLYANKIN, EV</t>
  </si>
  <si>
    <t>EUPHAUSIIDS LARVAE IN EASTERN PART OF WEDDELL GYRE</t>
  </si>
  <si>
    <t>Fauna, abundance and stage - composition of euphausiids larvae were investigated in the easternmost part, of Weddell Gyre (February, 1988) and along the section at 10E (February, 1987). All species of larvae (excluding these of Euphausia crystallorophias) were captured there. Larval fauna rightly coincide with water types composition. Presence of low-latitudinal species larvae, E. frigida in cold high-latitudinal waters of Weddell Sea (in the northern periphery of the Weddel Gyre) was caused by its distribution inside of the secondary frontal zone (between waters of Antarctic Circumpolar Current or ACC and Weddell Sea waters) and by drift these larvae with rather small-sized gyres which are originated from ACC. Inside of the Weddell Sea waters only larvae of Thysanoessa macrura and E. superba were met. For the period of observation the abundance of euphausiids larvae was most high in ACC waters and the most low inside of Weddell Sea waters. Mass appearance of E. superba in the plankton was not registrated during survey's period. In the waters of Weddell Warm Countercurrent (with comparatively warm regime, which positioned south of Weddell Gyre) and in the waters of ACC T. macura starts to spawn earlier, than in waters of Weddell Gyre.</t>
  </si>
  <si>
    <t>MAKAROV, RR (corresponding author), ALL UNION FISHERY &amp; OCEANOGRAPH RES INST,MOSCOW,USSR.</t>
  </si>
  <si>
    <t>HT433</t>
  </si>
  <si>
    <t>WOS:A1992HT43300013</t>
  </si>
  <si>
    <t>FEDOTOV, AS</t>
  </si>
  <si>
    <t>EUPHAUSIID LARVAE IN THE EASTERN PART OF THE ANTARCTIC CIRCUMPOLAR CURRENT-WEDDELL SEA CONFLUENCE ZONE IN THE AUSTRAL WINTER</t>
  </si>
  <si>
    <t>KRILL</t>
  </si>
  <si>
    <t>According to data of the complex oceanographical survey in the east Atlantic waters of the South Ocean in June 1982, distribution, abundance and age composition of euphausiid larvae have been described in different modifications of the Antarctic waters. Larvae of Euphausia triacantha and E. frigida were caught only in the Antarctic Circumpolar Current (ACC) waters, larvae of E. superba and Thysanoessa macrura encountered both in the ACC and the Weddell Sea waters. Larvae of E. frigida and S. superba were most abundant in gyre structures within the current fields of secondary frontal zone. There were observed a delay in euphausiid spawning season in the ACC waters (E. frigida and E. superba), as well as in the Weddell Sea waters (E. superba). The spawning season of E. superba in the Weddell Sea waters was short, while in the ACC waters it lasted longer. It has been assumed that the oceanic spawning of E. superba which takes place in the eastern part of ACC-Weddell Confluence Zone is important for the reproduction and the recruitment of krill stock in the Atlantic sector of the Antarctic.</t>
  </si>
  <si>
    <t>FEDOTOV, AS (corresponding author), ALL UNION FISHERY &amp; OCEANOGRAPH RES INST,KALININGRAD,USSR.</t>
  </si>
  <si>
    <t>WOS:A1992HT43300014</t>
  </si>
  <si>
    <t>Hughes, T</t>
  </si>
  <si>
    <t>Hughes, T.</t>
  </si>
  <si>
    <t>Abrupt climatic change related to unstable ice-sheet dynamics: toward a new paradigm</t>
  </si>
  <si>
    <t>ANTARCTIC ICE; STREAM-B; MODEL; AGE; OCEAN; DISINTEGRATION; GLACIER; RECORD; ALASKA; CORE</t>
  </si>
  <si>
    <t>Ice streams are fast currents of ice that drain some 90% of present-day ice sheets, and probably drained a similar percent of ice from former ice sheets. Ice streams may have life cycles akin to, but much longer than, surge cycles of certain mountain glaciers. The floating tongues of marine ice streams coalesce to form floating ice shelves that buttress marine ice sheets, and the grounded lobes of terrestrial ice streams stabilize terrestrial ice sheets. Ice shelves and ice lobes form during the life cycles of ice streams, and disintegrate rapidly to initiate new life cycles. Successive life cycles continue until the ice sheet collapses. A new paradigm is postulated in which abrupt climatic change is driven by iceberg outbursts associated with life cycles of marine ice streams and dust storms associated with life cycles of terrestrial ice streams. For Pleistocene Northern Hemisphere ice sheets, these mechanisms regulated North Atlantic surface temperatures and salinity, and perhaps planetary albedo and atmospheric CO(2), and thereby drove climatic change, which tended to be abrupt because ice-stream life cycles began and ended abruptly. Ice streams proliferated along the margins of Northern Hemisphere ice sheets after they advanced beyond the crystalline shields of North America and Eurasia, and spread over softer sedimentary rocks overlain by thick ice-cemented sediments that progressively thawed, especially along river valleys and marine troughs. An increasing fraction of these ice sheets was then subjected to the unstable life cycles of ice streams, as seen in the pronounced spikiness of the late glacial oxygen isotope stratigraphy in the Greenland ice core at Dye 3. Life cycles of Greenland ice streams during the Holocene seem to be linked to episodes of regional climatic cooling; most recently, the Little Ice Age. When superimposed on the present Milankovitch hemicycle of reduced insolation over the North Atlantic, this could abruptly initiate a new worldwide glaciation cycle in the aftermath of present-day CO(2) greenhouse warming. Proliferation of Antarctic ice-stream life cycles during the period of greenhouse warming may also trigger global climatic change by forcing a reorganization of circumpolar thermohaline circulation in the Southern Ocean.</t>
  </si>
  <si>
    <t>Univ Maine, Dept Geol Sci, Orono, ME 04469 USA</t>
  </si>
  <si>
    <t>University of Maine System; University of Maine Orono</t>
  </si>
  <si>
    <t>Hughes, T (corresponding author), Univ Maine, Dept Geol Sci, 110 Boardman Hall, Orono, ME 04469 USA.</t>
  </si>
  <si>
    <t>10.1016/0031-0182(92)90209-N</t>
  </si>
  <si>
    <t>V43VV</t>
  </si>
  <si>
    <t>WOS:000202963500004</t>
  </si>
  <si>
    <t>MAKAROV, RR; MENSHENINA, LL</t>
  </si>
  <si>
    <t>LARVAE OF EUPHAUSIIDS OFF QUEEN-MAUD-LAND</t>
  </si>
  <si>
    <t>SOUTHERN WEDDELL SEA; GYRE</t>
  </si>
  <si>
    <t>In a March 1981 study of the Lazare Sea, a sector of the Southern Ocean along Queen Maud Land, Euphausia superba and Thysanoessa macrura larvae were abundant in the north and northwest part of the region near the frontal zone between the Weddell Warm Countercurrent (WWC) and Weddell Gyre, 5-degrees-W-15-degrees-E. Toward the south, E. superba and E. crystallorophias larvae were numerous in the frontal zone between the WWC and the Antarctic Coastal Current. Only T. macrura larvae occurred in the central part of the sea. The age composition of larvae was most advanced in T. macrura, probably due to the drift of larvae from the northwest. Because the ice cover diminishes later in the flow from the Weddell Gyre (northernmost area of the region) than in the south, E. superba larvae were younger in that oceanic subregion than near the shore. T. macrura larvae were sparse near the coast and an onshore-offshore age difference was not pronounced. Both frontal zones correspond to reproductive areas of E. superba and T. macrura. E. crystallorophias spawns only in the southern area.</t>
  </si>
  <si>
    <t>MAKAROV, RR (corresponding author), ALL UNION MARINE FISHERIES &amp; OCEANOG RES INST, 17A V KRASNOSELSKAYA, MOSCOW 107140, USSR.</t>
  </si>
  <si>
    <t>HN499</t>
  </si>
  <si>
    <t>WOS:A1992HN49900001</t>
  </si>
  <si>
    <t>FRASER, WR; TRIVELPIECE, WZ; AINLEY, DG; TRIVELPIECE, SG</t>
  </si>
  <si>
    <t>INCREASES IN ANTARCTIC PENGUIN POPULATIONS - REDUCED COMPETITION WITH WHALES OR A LOSS OF SEA ICE DUE TO ENVIRONMENTAL WARMING</t>
  </si>
  <si>
    <t>KING-GEORGE-ISLAND; ECOLOGICAL SEGREGATION; CONVERGENT EVOLUTION; SEABIRD COMMUNITIES; CHINSTRAP PENGUINS; COEXISTENCE; COEVOLUTION; ADELIE; FOOD</t>
  </si>
  <si>
    <t>A central tenet of Antarctic ecology suggests that increases in Chinstrap Penguin (Pygoscelis antarctica) populations during the last four decades resulted from an increase in prey availability brought on by the decrease in baleen whale stocks. We question this tenet and present evidence to support the hypothesis that these increases are due to a gradual decrease in the frequency of cold years with extensive winter sea ice cover resulting from environmental warming. Supporting data were derived from one of the first, major multidisciplinary winter expedition to the Scotia and Weddell seas; recent satellite images of ocean ice cover; and the analysis of long-term surface temperature records and penguin demography. Our observations indicate there is a need to pay close attention to environmental data in the management of Southern Ocean resources given the complexity of relating biological changes to ecological perturbations.</t>
  </si>
  <si>
    <t>POINT REYES BIRD OBSERV, STINSON BEACH, CA 94970 USA</t>
  </si>
  <si>
    <t>WOS:A1992HN49900002</t>
  </si>
  <si>
    <t>GUTT, J; GERDES, D; KLAGES, M</t>
  </si>
  <si>
    <t>SEASONALITY AND SPATIAL VARIABILITY IN THE REPRODUCTION OF 2 ANTARCTIC HOLOTHURIANS (ECHINODERMATA)</t>
  </si>
  <si>
    <t>BIOLOGY; DENDROCHIROTA; CYCLE</t>
  </si>
  <si>
    <t>Seasonality in the reproduction of Ekmocucumis steineni and Psolus dubiosus (Holothuroidea) from the Antarctic shelf was investigated. The material was collected in spring (October/November) and autumn (mainly February) in the southeastern Weddell Sea. For E. steineni differences between both seasons in relative female fecundity and relative gonad weight were found in both sexes. Large yolky oocytes (0.3-1.0 mm in diameter) forming 1-3 cohorts were present in spring, nearly none in autumn. A delayed or prolonged spawning is possible, depending on the locality. No seasonal differences were found in P. dubiosus, a brood-protecting species with a lower fecundity and larger eggs (less-than-or-equal-to 1.5 mm in diameter). A longer spawning phase in P. dubiosus than in E. steineni (October to January) is suggested. Both species are suspension feeders and their intestines were more filled with organic material in autumn than in spring. However, the occurrence of mature oocytes was not directly linked with the seasonal availability of food. The size-frequency distribution of the entire material in the study area was heterogeneous, indicating differences in long-term environmental conditions. The data show an evolutionarily more evolved high Antarctic mode of reproduction in P. dubiosus with a prolonged reproductive period than in E. steineni which has a distinct annual spawning cycle.</t>
  </si>
  <si>
    <t>GUTT, J (corresponding author), ALFRED WEGENER INST POLAR &amp; MARINE RES,COLUMBUSSTR,W-2850 BREMERHAVEN,GERMANY.</t>
  </si>
  <si>
    <t>Gutt, Julian/0000-0003-3773-9370</t>
  </si>
  <si>
    <t>WOS:A1992HN49900003</t>
  </si>
  <si>
    <t>BECKLEY, LE; BRANCH, GM</t>
  </si>
  <si>
    <t>A QUANTITATIVE SCUBA-DIVING SURVEY OF THE SUBLITTORAL MACROBENTHOS AT SUB-ANTARCTIC MARION ISLAND</t>
  </si>
  <si>
    <t>SOUTHERN-OCEAN; ECOLOGY</t>
  </si>
  <si>
    <t>A SCUBA-diving survey of the macrobenthos of hard substrata in the sublittoral zone at subantarctic Marion Island was conducted during March and April 1988. Dense beds (12 kg m-2) of the kelp Macrocystis laevis occur in depths &gt; 5 m. Durvillaea antarctica is found along the infralittoral fringe and Desmarestia rossi and Durvillaea sp. occur in a narrow zone from 3 m-6 m. Under-storey algae (chiefly rhodophytes) tend to decrease in biomass with depth, with mean values of 1.57 kg m-2 at 5 m, 0.75 kg m-2 at 10 m and 0.49 kg m-2 at 15 m. Encrusting coralline algae are particularly abundant in shallow areas (xBAR = 0.92 kg m-2) but are insignificant in deeper areas. Total biomass of macrozoobenthos increased with depth with mean values of 0.12 kg m-2 at 5 m, 0.34 kg m-2 at 10 m and 0.46 kg m-2 at 15 m. Polychaetes, crustaceans, echinoderms, molluscs, sponges and bryozoans dominated the macrozoobenthos in terms of biomass. Approximately 200 species of macrobenthic animals were recorded and numerically, polychaetes, crustaceans, molluscs, nematodes and echinoderms dominated. The sublittoral benthos at Marion Island is compared with that occurring at other subantarctic and Antarctic islands, in particular, the Kerguelen Island group. Zoogeographic trends and the possible effects of nutrient input from seabird guano are briefly discussed.</t>
  </si>
  <si>
    <t>BECKLEY, LE (corresponding author), UNIV CAPE TOWN,DEPT ZOOL,MARINE BIOL RES INST,RONDEBOSCH 7700,SOUTH AFRICA.</t>
  </si>
  <si>
    <t>WOS:A1992HN49900005</t>
  </si>
  <si>
    <t>DANERI, GA; CORIA, NR</t>
  </si>
  <si>
    <t>THE DIET OF ANTARCTIC FUR SEALS, ARCTOCEPHALUS-GAZELLA, DURING THE SUMMER-AUTUMN PERIOD AT MOSSMAN PENINSULA, LAURIE ISLAND (SOUTH-ORKNEYS)</t>
  </si>
  <si>
    <t>From mid January to April 1988 a total of 105 faecal samples of non breeding male fur seals, Arctocephalus gazella, was collected at Mossman Peninsula, Laurie Island. Examination of scats containing prey remains showed that fur seals fed mainly on krill, occurring in 100% of samples but fish were also a common food item (78.8%). Myctophids constituted more than 90% of fish taken by fur seals. Squid beaks occurred in 34.3% of scats, being more common in the autumn period.</t>
  </si>
  <si>
    <t>INST ANTARTICO ARGENTINO,RA-1010 BUENOS AIRES,ARGENTINA</t>
  </si>
  <si>
    <t>Instituto Antartico Argentino</t>
  </si>
  <si>
    <t>DANERI, GA (corresponding author), MUSEO ARG CS NATL B RIVADAVIA,DIV MASTOZOOL,AV ANGEL GALLARDO 470,RA-1405 BUENOS AIRES,ARGENTINA.</t>
  </si>
  <si>
    <t>WOS:A1992HN49900006</t>
  </si>
  <si>
    <t>ANDREOLI, C; SCARABEL, L; SPINI, S; GRASSI, C</t>
  </si>
  <si>
    <t>THE PICOPLANKTON IN ANTARCTIC LAKES OF NORTHERN VICTORIA-LAND DURING SUMMER 1989-1990</t>
  </si>
  <si>
    <t>FRESH-WATER PHYTOPLANKTON; CHROOCOCCOID CYANOBACTERIA; FLOW-CYTOMETRY; ACE LAKE; MARINE; LIGHT; ALGAL; PHOTOSYNTHESIS; POPULATIONS; COMMUNITIES</t>
  </si>
  <si>
    <t>Photoautotrophic picoplankton is reported from some lakes located near the Italian Antarctic station of Terra Nova. Observations, carried out by both flow cytometry on water samples and electron microscopy on micro-organisms in cultures from each lake, have confirmed the occurrence in all the environments studied of this fraction accounting, in several cases, for more than the 50% of the phytoplankton, measured as chlorophyll. Cultures of the picoplankton fraction from these waters contained known prokaryotic (Synechococcus) and eukaryotic (Chlorella) genera as well as two unidentified entities, possibly prochlorophytes.</t>
  </si>
  <si>
    <t>ANDREOLI, C (corresponding author), UNIV PADUA,DIPARTIMENTO BIOL,I-35121 PADUA,ITALY.</t>
  </si>
  <si>
    <t>Scarabel, Laura/AAO-4970-2021</t>
  </si>
  <si>
    <t>Scarabel, Laura/0000-0002-2584-3069</t>
  </si>
  <si>
    <t>WOS:A1992HN49900008</t>
  </si>
  <si>
    <t>RYAN, SN</t>
  </si>
  <si>
    <t>SUSCEPTIBILITY OF THE ANTARCTIC FISH PAGOTHENIA-BORCHGREVINKI TO MS-222 ANESTHESIA</t>
  </si>
  <si>
    <t>RAINBOW-TROUT; NOTOTHENIOID FISHES; SALMO-GAIRDNERI; MCMURDO SOUND; MS 222; BLOOD; ANESTHESIA; HYPOXIA; RESPIRATION; HEMATOLOGY</t>
  </si>
  <si>
    <t>Induction of anaesthesia and distribution of the routinely used fish anaesthetic, MS-222 (ethyl m-amino-benzoate methanesulfonate), were monitored in the Antarctic fish Pagothenia borchgrevinki. As expected from the extreme low metabolic rate of Antarctic fish, induction times were significantly longer than those from rainbow trout. Onset of anaesthesia in the Antarctic fish also failed to correlate with either brain or blood MS-222 concentrations, in contrast to the trends observed in freshwater salmonids. High levels of free MS-222 in liver and in the aglomerular kidney, and the presence of acetylated derivatives in the blood, suggest these organs as primary sites of drug metabolism. MS-222 anaesthesia in P. borchgrevinki is also accompanied by dose-dependent changes in haematological parameters.</t>
  </si>
  <si>
    <t>RYAN, SN (corresponding author), UNIV AUCKLAND,DEPT ZOOL,AUCKLAND,NEW ZEALAND.</t>
  </si>
  <si>
    <t>WOS:A1992HN49900009</t>
  </si>
  <si>
    <t>BOLTER, M</t>
  </si>
  <si>
    <t>ENVIRONMENTAL-CONDITIONS AND MICROBIOLOGICAL PROPERTIES FROM SOILS AND LICHENS FROM ANTARCTICA (CASEY-STATION, WILKES-LAND)</t>
  </si>
  <si>
    <t>Microbial habitats of an Antarctic coastal terrestrial environment are described. Emphasis was laid on soil with different contents of organic matter and some representative lichen species. Parameters for this description were microclimatic conditions, organic and inorganic matter, epifluorescence microscopy, and parameters describing microbial and enzymatic activity. The data of direct measurements of bacterial standing stock (number and biomass) and of exoenzymatic activity via FDA-hydrolysis were found to be the most valuable parameters for microbiological properties. The data show significant differences with regard to nutrients and microbial activity. Scales of patches are only a few square decimeters with wide ranges of environmental and microbiological properties within short distances.</t>
  </si>
  <si>
    <t>BOLTER, M (corresponding author), UNIV KIEL, INST POLAROKOL, OLSHAUSENSTR 40, W-2300 KIEL 1, GERMANY.</t>
  </si>
  <si>
    <t>WOS:A1992HN49900010</t>
  </si>
  <si>
    <t>LINE, MA</t>
  </si>
  <si>
    <t>NITROGEN-FIXATION IN THE SUB-ANTARCTIC MACQUARIE ISLAND</t>
  </si>
  <si>
    <t>ACETYLENE-REDUCTION; CYANOBACTERIA</t>
  </si>
  <si>
    <t>The N2-fixing biota of Macquaire Island are dominated by cyanobacteria growing epiphytically or symbiotically with plants or lichens. Highest rates of C2H2-reducing activity were found in the leafy lichen Peltigera sp. colonizing herbfields and short grasslands and in the coastal angiosperm Colobanthus muscoides. Significant rates of C2H2 reduction were also found to be associated with the liverwort Jamesoniella colorata, commonly occurring in coastal and plateau mires, in a moss-bed of Dicranella cardotii colonizing a land-slip face on the grassland slopes at 100 m altitude and within polsters of the mosses Ditrichum strictum and Andreaea sp. found in exposed localities on the plateau at 200-300 m altitude. It was concluded that the common feature of plants supporting active N2 fixation in dry habitats was the dense packing of stems and leaves, enabling water translocation to the cyanobacterial zone by wick action. Epiphytic cyanobacterial C2H2 reduction in wet habitats was wide-spread and not restricted to any particular plant species. Notable N2-fixing lichens of the plateau were Pseudocyphellaria delisea and Stereocaulon sp., although both were also occasionally found in coastal herbfields. No significant N2-fixing activity was associated with any of the dominant grasses tested. Heterotrophic N2 fixation was also found to be insignificant in the various habitats tested, however N2-fixing Bacillus (B. macerans or B. polymyxa) were universally present in coastal, grassland slope, or plateau samples, including moss polster samples. A N2-fixing Clostridium sp. was isolated in only one instance, from soil in the vicinity of a seal wallow on the coast.</t>
  </si>
  <si>
    <t>LINE, MA (corresponding author), UNIV TASMANIA,DEPT AGR SCI,GPO BOX 252C,HOBART,TAS 7001,AUSTRALIA.</t>
  </si>
  <si>
    <t>WOS:A1992HN49900011</t>
  </si>
  <si>
    <t>WORLAND, R; BLOCK, W; ROTHERY, P</t>
  </si>
  <si>
    <t>SURVIVAL OF SUBZERO TEMPERATURES BY 2 SOUTH GEORGIAN BEETLES (COLEOPTERA, PERIMYLOPIDAE)</t>
  </si>
  <si>
    <t>INSECT COLD HARDINESS; HYDROMEDION-SPARSUTUM; ANTARCTIC ISLAND; TOLERANCE</t>
  </si>
  <si>
    <t>The ability of adults and larvae of two species of perimylopid beetles (Hydromedion sparsutum, Perimylops antarcticus) to survive sub-zero temperatures was studied at Husvik, South Georgia in summer during October-December 1990. Experiments determined their survival at constant sub-zero temperatures, their lower lethal temperatures and individual supercooling points. The effects of cooling rates (0.015-degrees, 0.5-degrees and 2.0-degrees-C min-1) and starvation on survival were also assessed. Mean supercooling points of field-collected individuals of both species were in the range -3.0-degrees to -5.4-degrees-C with Perimylops having a deeper capacity (ca. 1.5-degrees-C) for supercooling relative to Hydromedion. The former species also survived freezing temperatures significantly better than the latter and its mean lower lethal temperature was 2.5-degrees-C lower. At a constant temperature of -8.5-degrees-C, the median survival times for Perimylops adults and larvae were 19 and 26 h respectively, whilst both stages of Hydromedion died within 3 h. The three cooling rates resulted in significantly different median survival temperatures for adult Hydromedion with 0.5-degrees-C min-1 producing maximum survival. Prior starvation did not have a significant influence on the survival of either species at sub-zero temperatures although both adults survived less well. The results support field observations on the habitats and distribution of these insects, and suggest differing degrees of freezing tolerance.</t>
  </si>
  <si>
    <t>NERC,BRITISH ANTARCTIC SURVEY,HIGH CROSS,MADINGLEY RD,CAMBRIDGE CB3 0ET,ENGLAND</t>
  </si>
  <si>
    <t>WOS:A1992HN49900012</t>
  </si>
  <si>
    <t>MCCLINTOCK, JB; SLATTERY, M; HEINE, J; WESTON, J</t>
  </si>
  <si>
    <t>CHEMICAL DEFENSE, BIOCHEMICAL-COMPOSITION AND ENERGY CONTENT OF 3 SHALLOW-WATER ANTARCTIC GASTROPODS</t>
  </si>
  <si>
    <t>MARINE NATURAL-PRODUCTS; DORID NUDIBRANCHS; ECOLOGY; INVERTEBRATES; CORALS; SOUND</t>
  </si>
  <si>
    <t>Aqueous extracts of the mantle tissues of the opisthobranchs Austrodoris kerguelensis and Tritoniella belli and the lamellarid gastropod Marseniopsis mollis were cytotoxic to the sperm of the antarctic sea urchin Sterechinus neumayeri, and caused behavioral responses (sustained terminal sensory tube-feet retractions) in five species of antarctic sea stars. Pieces of mantle tissue of all three species were noxious to two species of antarctic fish. Primary body components (mantle, foot, viscera) of the three gastropod species contained high levels (% dry wt) of NaOH-insoluble protein (40-59%), moderate levels of NaOH-soluble protein (7-25%) and lipid (6-18%), and low levels of carbohydrate (&lt; 1%). The energetic composition of the tissues reflected their organic make-up, with most energy (11-17 kJ g-1 dry wt) associated with protein. Total energy contents of representative adult individuals were 192, 26 and 69 kJ for A. kerguelensis (93 g wet wt), T. belli (22 g wet wt) and M. mollis (114 g wet wt), respectively. Although these sluggish gastropods lack an external shell and are nutrient- and energy-rich and therefore high quality prey, like many of their temperate and tropical counterparts, they appear to be protected by chemicals.</t>
  </si>
  <si>
    <t>MOSS LANDING MARINE LABS,MOSS LANDING,CA 95039</t>
  </si>
  <si>
    <t>Moss Landing Marine Laboratories</t>
  </si>
  <si>
    <t>WOS:A1992HN49900014</t>
  </si>
  <si>
    <t>LAYBOURNPARRY, J; MARCHANT, HJ</t>
  </si>
  <si>
    <t>DAPHNIOPSIS-STUDERI (CRUSTACEA, CLADOCERA) IN LAKES OF THE VESTFOLD-HILLS, ANTARCTICA</t>
  </si>
  <si>
    <t>COPEPODA; CALANOIDA</t>
  </si>
  <si>
    <t>The adult sizes and reproductive capabilities of populations of the cladoceran Daphniopsis studeri Ruhe from freshwater and slightly saline lakes in the Vestfold Hills, Princess Elizabeth Land were monitored during December, 1990. The population of Crooked Lake was studied in detail from July 1990 - March 1991. Limited samples were also obtained from Heard Island (sub-Antarctic). Obligate parthenogenesis involving the production of subitaneous eggs appears to be the case. No males occurred. The overwintering populations of continental Antarctica consist mainly of adult females containing extensive fat reserves. The main reproductive effort occurs in spring, some females produce a smaller second brood during the summer. Reproductive output increases with adult size which is related to the nutrient status of the lake and its productivity. The Heard Island populations have a higher weight to length ratio than the Vestfold populations and have a much greater reproductive output.</t>
  </si>
  <si>
    <t>AUSTRALIAN ANTARCTIC DIV,KINGSTON,TAS 7050,AUSTRALIA</t>
  </si>
  <si>
    <t>LAYBOURNPARRY, J (corresponding author), UNIV LANCASTER,INST ENVIRONM &amp; BIOL SCI,LANCASTER LA1 4YQ,ENGLAND.</t>
  </si>
  <si>
    <t>WOS:A1992HN49900015</t>
  </si>
  <si>
    <t>PRECIPITATION NITROGEN AT MARITIME SIGNY ISLAND AND CONTINENTAL CAPE-BIRD, ANTARCTICA</t>
  </si>
  <si>
    <t>DEPOSITION</t>
  </si>
  <si>
    <t>The mineral nitrogen (NH4 - N + NO3 - N) in precipitation occurring at continental and maritime Antarctic sites has been determined. Precipitation at sites remote from animal activity contained much less mineral-N than that occurring at sites influenced by such activity. Estimates for nitrogen input at two contrasting fellfield sites, one at continental Cape Bird (dry site), the other at maritime Signy Island (wet site) are presented. At both sites precipitation N represented the major N input to fellfield biota than did wind blown particulate matter containing organic nitrogen or ammonia volatilized from adjacent guano soils and becoming absorbed by moist artificial soils traps.</t>
  </si>
  <si>
    <t>WOS:A1992HN49900018</t>
  </si>
  <si>
    <t>MORESCALCHI, A; HUREAU, JC; OLMO, E; OZOUFCOSTAZ, C; PISANO, E; STANYON, R</t>
  </si>
  <si>
    <t>A MULTIPLE SEX-CHROMOSOME SYSTEM IN ANTARCTIC ICE-FISHES</t>
  </si>
  <si>
    <t>DIFFERENTIATION; VERTEBRATES; POECILIA; ECOLOGY; PISCES; BANDS</t>
  </si>
  <si>
    <t>We have studied the chromosomes of 11 of the 15 known species of the notothenioid family Channichthyidae, the specialized whiteblooded Teleosts endemic to the Southern Ocean (ice-fishes). In the female sex, all studied species have the same diploid number of forty eight mostly acrocentric (uniarmed) chromosomes; however there is an interspecific variability in the chromosome morphology, type and quantity of repetitious DNA (usually seen as heterochromatin) localization of silver-stained nucleolar organizers. At least five of the studied species show a multiple sex-chromosome system possibly originated by the translocation of an autosome on an early Y gonosome morphologically similar to the X: the digametic males (2n = 47) show a X1 Y X2 and the homogametic females (2n = 48) a X1X1X2X2 gonosomic constitution. This peculiar sex determing mechanism, otherwise rare in Teleosts, can be considered apomorphic in the same way as other morphofunctional characters usually interpreted as adaptive in these fishes.</t>
  </si>
  <si>
    <t>MUSEUM NATL HIST NAT,ICHTYOL GEN &amp; APPL LAB,43 RUE CUVIER,F-75231 PARIS 05,FRANCE; UNIV GENOA,INST COMPARAT ANAT,I-16132 GENOA,ITALY; NAPLES UNIV,DEPT EVOLUT &amp; COMPARAT BIOL,I-80134 NAPLES,ITALY</t>
  </si>
  <si>
    <t>Museum National d'Histoire Naturelle (MNHN); University of Genoa; University of Naples Federico II</t>
  </si>
  <si>
    <t>Stanyon, Roscoe/0000-0002-7229-1092</t>
  </si>
  <si>
    <t>WOS:A1992HN49900019</t>
  </si>
  <si>
    <t>BERKMAN, PA</t>
  </si>
  <si>
    <t>CIRCUMPOLAR DISTRIBUTION OF HOLOCENE MARINE FOSSILS IN ANTARCTIC BEACHES</t>
  </si>
  <si>
    <t>GLACIAL HISTORY; ICE-SHEET; SEA; AREA</t>
  </si>
  <si>
    <t>BERKMAN, PA (corresponding author), OHIO STATE UNIV,BYRD POLAR RES CTR,COLUMBUS,OH 43210, USA.</t>
  </si>
  <si>
    <t>10.1016/0033-5894(92)90086-X</t>
  </si>
  <si>
    <t>HH406</t>
  </si>
  <si>
    <t>WOS:A1992HH40600009</t>
  </si>
  <si>
    <t>HAMAR, D; FERENCZ, C; LICHTENBERGER, J; TARCSAI, G; SMITH, AJ; YEARBY, KH</t>
  </si>
  <si>
    <t>TRACE SPLITTING OF WHISTLERS - A SIGNATURE OF FINE-STRUCTURE OR MODE SPLITTING IN MAGNETOSPHERIC DUCTS</t>
  </si>
  <si>
    <t>WAVE-PROPAGATION</t>
  </si>
  <si>
    <t>Previously, we reported on the discovery of fine structure in whistler data received on the ground at Halley, Antarctica. This structure was not apparent in conventional spectral analysis but was revealed by the technique of digital matched filtering. We have now examined a larger data set, and a commonly observed phenomenon is that single whistler traces become split into two, over various frequency ranges. Examples are presented in the form of time-transformed spectrograms in which reference model whistlers are represented as vertical lines. The splitting is typically 5-15 ms (about 0.5% of the total whistler travel time) and extends over frequency ranges of a few hundred hertz which may occur anywhere between the upper and lower cutoff frequencies of the whistler. The splitting may be either symmetrical or unsymmetrical with respect to the unsplit trace. The effect is unlikely to arise in the spectrum of the lightning source or from propagation under or through the ionosphere. It may, however, be a signature of field-aligned fine spatial structure in plasmaspheric density, and hence refractive index, in the whistler duct. For simple longitudinal propagation, electron density fluctuations of the order of 1 % and spatial scale sizes of the order of 50 km in the equatorial plane are implied. It seems possible that the observations could also be interpreted in terms of the mode theory of ducted propagation, assuming the excitation of two modes with group velocities differing by a few tenths of a percent.</t>
  </si>
  <si>
    <t>EOTVOS LORAND UNIV,DEPT GEOPHYS,H-1083 BUDAPEST,HUNGARY; BRITISH ANTARCTIC SURVEY,NERC,CAMBRIDGE CB3 0ET,ENGLAND; UNIV SHEFFIELD,DEPT CONTROL ENGN,SHEFFIELD S10 2TN,S YORKSHIRE,ENGLAND</t>
  </si>
  <si>
    <t>Eotvos Lorand University; UK Research &amp; Innovation (UKRI); Natural Environment Research Council (NERC); NERC British Antarctic Survey; University of Sheffield</t>
  </si>
  <si>
    <t>HAMAR, D (corresponding author), HUNGARIAN ACAD SCI,GEOPHYS RES GRP,H-1361 BUDAPEST 5,HUNGARY.</t>
  </si>
  <si>
    <t>Lichtenberger, Janos/K-1034-2018</t>
  </si>
  <si>
    <t>Lichtenberger, Janos/0000-0001-9175-9255</t>
  </si>
  <si>
    <t>10.1029/91RS02191</t>
  </si>
  <si>
    <t>HM401</t>
  </si>
  <si>
    <t>WOS:A1992HM40100025</t>
  </si>
  <si>
    <t>BAYLY, IAE</t>
  </si>
  <si>
    <t>FUSION OF THE GENERA BOECKELLA AND PSEUDOBOECKELLA (COPEPODA) AND REVISION OF THEIR SPECIES FROM SOUTH-AMERICA AND SUB-ANTARCTIC ISLANDS</t>
  </si>
  <si>
    <t>REVISTA CHILENA DE HISTORIA NATURAL</t>
  </si>
  <si>
    <t>PLANKTONIC CRUSTACEA; CALANOIDA; CENTROPAGIDAE; FRESH WATER</t>
  </si>
  <si>
    <t>In considering the taxonomy of calanoid copepods from non-marine (mainly fresh) waters, the genus Pseudoboeckella Mrazek 1901 is placed in synonymy with the genus Boeckella de Guerne and Richard 1889. Sixteen species (none of them new) from South America and sub-Antarctic islands are recognised, and a key to the males of 15 of them presented. Of the sixteen species, 14 occur in South America arid two (B. brevicaudata and B. vallentini) are restricted to sub-Antarctic islands. B. poppei occurs both in South America and on Antarctic islands. Descriptions and new figures of both sexes of all species are given, but doubts remain on the structure of the male of B. longicauda. Distribution maps are provided for all species occurring in South America.</t>
  </si>
  <si>
    <t>BAYLY, IAE (corresponding author), MONASH UNIV,DEPT ECOL &amp; EVOLUTIONARY BIOL,CLAYTON,VIC 3168,AUSTRALIA.</t>
  </si>
  <si>
    <t>SOC BIOL CHILE</t>
  </si>
  <si>
    <t>SANTIAGO</t>
  </si>
  <si>
    <t>CASILLA 14164 CORREO, SANTIAGO 9, CHILE</t>
  </si>
  <si>
    <t>0716-078X</t>
  </si>
  <si>
    <t>REV CHIL HIST NAT</t>
  </si>
  <si>
    <t>Rev. Chil. Hist. Nat.</t>
  </si>
  <si>
    <t>JR370</t>
  </si>
  <si>
    <t>WOS:A1992JR37000003</t>
  </si>
  <si>
    <t>POTTS, WTW; OATES, K; WOLFF, EW; MULVANEY, R</t>
  </si>
  <si>
    <t>THE DISTRIBUTION OF IMPURITIES IN ANTARCTIC ICE</t>
  </si>
  <si>
    <t>SCANNING MICROSCOPY</t>
  </si>
  <si>
    <t>ACID PRECIPITATION; X-RAY EMISSION ANALYSIS; SNOW ICE CHEMISTRY; MELT WATER; FRACTIONATION; SULFURIC ACID; SODIUM CHLORIDE</t>
  </si>
  <si>
    <t>POLAR ICE; AEROSOLS</t>
  </si>
  <si>
    <t>Antarctic snow and ice contain very low concentrations of ions, &lt; 10-mu-mole/l Na, Cl and SO4 but these ions may play a significant part in determining the physical properties of the ice and atmospheric chemistry. At the temperatures pertaining in the Antarctic sulphuric acid would still be liquid and information on the distribution of these ions, whether they are disseminated through the crystals or concentrated in a liquid phase at the triple junctions between the crystals, is essential in order to model some of the physical properties of the ice, including electrical conductivity, rigidity and transparency to radar. Samples of 125 year old ice from the Antarctic Peninsula were planed with a sledge microtome, coated with 23 nm of Al and maintained at -160-degrees-C in a scanning electron microscope. X-ray emission analysis of areas 1-mu-m square showed that S was concentrated at the triple junctions. At the temperature of the ice-sheet, -16.5-degrees-C, the sulphuric acid would be a liquid in equilibrium with the ice at a concentration of about 2.6 mole/l but when frozen rapidly to stage temperature it would form vitreous ice at a concentration of 2.6 mole/l or it might be further concentrated to its eutectic of 4.9 mole/l. No Na or Cl were detected either at the triple junctions or elsewhere in the ice crystal. An understanding of the processes involved in the distribution and segregation of the ions, in both the atmosphere and the ice sheet, will be necessary in order to model atmospheric and ice sheet chemistry and physics.</t>
  </si>
  <si>
    <t>NERC,BRITISH ANTARCTIC SURVEY,CAMBRIDGE CB3 0ET,ENGLAND</t>
  </si>
  <si>
    <t>POTTS, WTW (corresponding author), UNIV LANCASTER,DEPT BIOL SCI,LANCASTER LA1 4YQ,ENGLAND.</t>
  </si>
  <si>
    <t>SCANNING MICROSCOPY INT</t>
  </si>
  <si>
    <t>PO BOX 66507, AMF O'HARE, CHICAGO, IL 60666</t>
  </si>
  <si>
    <t>0891-7035</t>
  </si>
  <si>
    <t>Scanning Microsc.</t>
  </si>
  <si>
    <t>Microscopy</t>
  </si>
  <si>
    <t>JC060</t>
  </si>
  <si>
    <t>WOS:A1992JC06000028</t>
  </si>
  <si>
    <t>QIN, DH; REN, JW</t>
  </si>
  <si>
    <t>A STUDY ON SNOW PROFILES AND SURFACE CHARACTERISTICS ALONG 6000 KM TRANS-ANTARCTIC ROUTE .1. THE 1990 INTERNATIONAL TRANS-ANTARCTIC EXPEDITION GLACIOLOGICAL RESEARCH</t>
  </si>
  <si>
    <t>TRANS-ANTARCTIC; SHALLOW SNOW PIT; SNOW PROFILE; ICE LAYER AND ICE GLAZE; SASTRUGI</t>
  </si>
  <si>
    <t>Along a 5986 km route on Antarctic ice sheet from west to east, 106 snow pits with a depth ranging from 1.0-2.0 m have been dug by the first author of this paper, the Chinese member of the 1990 International Trans-Antarctic Expedition. The basic physical characteristics of the surface layer of the ice sheet on a large scale are obtained through the observations of snow profiles at these snow pits. The sastrugi shapes and major axis azimuths have also been observed or measured on the way. Analysis for these observation data shows that in West Antarctica the meltwater infiltration-congelation is obvious and the annual precipitation is larger than that in East Antarctica, which implies that climate in West Antarctica is warmer, more humid and influenced more greatly by the South Ocean than that in East Antarctica. Radiation ice-glazes frequently found in snow profiles indicate that even in East Antarctica under very low temperatures, surface melting occurs in summer due to the long-time solar radiation. The little variations of sastrugi trend and its dominant azimuth in the inland Antarctica suggest that there is a south-north prevailing wind. Depth hoar is very much developed in the snow pits of East Antarctica. This possesses important climatic and glaciological significance but its formation mechanism and development process need a further discussion elsewhere.</t>
  </si>
  <si>
    <t>QIN, DH (corresponding author), ACAD SINICA,LANZHOU INST GLACIOL &amp; GEOCRYOL,LANZHOU 730000,PEOPLES R CHINA.</t>
  </si>
  <si>
    <t>Jiawen, Ren/K-7734-2012</t>
  </si>
  <si>
    <t>HK817</t>
  </si>
  <si>
    <t>WOS:A1992HK81700011</t>
  </si>
  <si>
    <t>TURNER, J; LACHLANCOPE, TA; MOORE, JC</t>
  </si>
  <si>
    <t>A COMPARISON OF SATELLITE SOUNDING DATA AND AIRCRAFT MEASUREMENTS WITHIN A MATURE POLAR LOW</t>
  </si>
  <si>
    <t>TELLUS SERIES A-DYNAMIC METEOROLOGY AND OCEANOGRAPHY</t>
  </si>
  <si>
    <t>The value of satellite temperature sounding data in polar lows research is investigated through a comparison of satellite temperature profiles produced using radiances from the TIROS Operational Vertical Sounder (TOVS) and in-situ measurements from the first aircraft observations made within a mature polar low. The soundings are also compared to the ECMWF analyses to see how they represent the broadscale thermal field. The TOVS 1000-500 mb thickness data were found to be capable of resolving the main thermal features associated with the system including a warm core at the centre of the vortex. The 1000 and 500 mb temperature fields and thermal gradients were comparable in the two forms of data. A low-level temperature bias was found in the TOVS retrievals and was thought to have been caused by the small signal of the near surface adiabatic lapse rate in the TOVS channels.</t>
  </si>
  <si>
    <t>TURNER, J (corresponding author), BRITISH ANTARCTIC SURVEY, NERC, HIGH CROSS, MADINGLEY RD, CAMBRIDGE CB3 0ET, ENGLAND.</t>
  </si>
  <si>
    <t>Turner, John/0000-0002-6111-5122</t>
  </si>
  <si>
    <t>0280-6495</t>
  </si>
  <si>
    <t>TELLUS A</t>
  </si>
  <si>
    <t>Tellus Ser. A-Dyn. Meteorol. Oceanol.</t>
  </si>
  <si>
    <t>44A</t>
  </si>
  <si>
    <t>10.1034/j.1600-0870.1992.t01-1-00003.x</t>
  </si>
  <si>
    <t>HJ891</t>
  </si>
  <si>
    <t>WOS:A1992HJ89100003</t>
  </si>
  <si>
    <t>FITCH, M; CARLETON, AM</t>
  </si>
  <si>
    <t>ANTARCTIC MESOCYCLONE REGIMES FROM SATELLITE AND CONVENTIONAL DATA</t>
  </si>
  <si>
    <t>SYMP ON POLAR METEOROLOGY CARDIAC BIOPROSTHESES</t>
  </si>
  <si>
    <t>APR, 1990</t>
  </si>
  <si>
    <t>COPENHAGEN, DENMARK</t>
  </si>
  <si>
    <t>Mesoscale vortices in the Antarctic, poleward of 50-degrees-S, are examined in the synoptic context for the Ross Sea sector (100-degrees-E eastward to 80-degrees-W) for transition and winter months of 1988, using DMSP (Defense Meteorological Satellite Program) thermal infrared (TIR) images. Mesoscale vortices are classified and tracked and the dominant characteristics, such as life span, speed of movement and preferred geographic locations of formation, are defined and discussed. A superposed epoch (compositing) method utilizing 1000 and 500 mb height data identifies the dominant synoptic regimes in which mesoscale vortices tend to develop. This analysis indicates that during active or outbreak periods, a negative thickness anomaly (cold pool) is located northeast of the Ross Sea, and mesoscale vortices tend to occur on the poleward side of that anomaly. In addition, an enhanced trough-ridge pattern is evident for the Ross Sea sector compared with the composite pattern for inactive, or dearth, periods. The active periods of mesoscale vortices appear to originate from Antarctica, possibly via the persistent katabatic outflows from the ice sheet, rather than from teleconnections to lower latitudes. Analysis of Automatic Weather Station (AWS) data for the Ross Sea region supports this notion, at least for individual cases. Confirmation of these findings for the corresponding months of additional years is continuing.</t>
  </si>
  <si>
    <t>FITCH, M (corresponding author), INDIANA UNIV,DEPT GEOG,CLIMATE &amp; METEOROL PROGRAM,BLOOMINGTON,IN 47405, USA.</t>
  </si>
  <si>
    <t>10.1034/j.1600-0870.1992.t01-1-00007.x</t>
  </si>
  <si>
    <t>WOS:A1992HJ89100007</t>
  </si>
  <si>
    <t>MEYERROCHOW, VB</t>
  </si>
  <si>
    <t>OBSERVATIONS ON AN ACCIDENTAL CASE OF RAW SEWAGE POLLUTION IN ANTARCTICA</t>
  </si>
  <si>
    <t>ZENTRALBLATT FUR HYGIENE UND UMWELTMEDIZIN</t>
  </si>
  <si>
    <t>The effects of an accidental exposure to saltwater polluted by human wastes on aquarium populations of a variety of Antarctic organisms are described. Only the giant Antarctic slater Glyptonotus antarcticus survived the exposure to the contaminated water unharmed. A comparative analysis of water qualities revealed that total nitrogen and phosphorus levels of the contaminated sample were 15 and 19.5 times higher than those of the control and that the contaminated sample contained high amounts of coliform bacteria, whereas the latter were not identified in the control. Considering the widespread practice in Antarctica of disposing of raw sewage into the sea, the dearth of knowledge concerning the biological impact of such behaviour is seen as worrysome.</t>
  </si>
  <si>
    <t>MEYERROCHOW, VB (corresponding author), UNIV W INDIES,DEPT EXPTL ZOOL &amp; ELECTRON MICROSCOPY,MONA CAMPUS,KINGSTON 7,JAMAICA.</t>
  </si>
  <si>
    <t>MEYER-ROCHOW, Victor Benno/AAJ-7258-2020</t>
  </si>
  <si>
    <t>MEYER-ROCHOW, V. Benno/0000-0003-1531-9244</t>
  </si>
  <si>
    <t>GUSTAV FISCHER VERLAG</t>
  </si>
  <si>
    <t>JENA</t>
  </si>
  <si>
    <t>VILLENGANG 2, D-07745 JENA, GERMANY</t>
  </si>
  <si>
    <t>0934-8859</t>
  </si>
  <si>
    <t>ZBL HYG UMWELTMED</t>
  </si>
  <si>
    <t>Zent.bl. Hyg. Umweltmed.</t>
  </si>
  <si>
    <t>Public, Environmental &amp; Occupational Health; Infectious Diseases; Microbiology</t>
  </si>
  <si>
    <t>HL166</t>
  </si>
  <si>
    <t>WOS:A1992HL16600008</t>
  </si>
  <si>
    <t>PAIN, S</t>
  </si>
  <si>
    <t>HOLE IN THE SKY STUNTS ANTARCTIC PLANKTON</t>
  </si>
  <si>
    <t>FEB 29</t>
  </si>
  <si>
    <t>HG349</t>
  </si>
  <si>
    <t>WOS:A1992HG34900022</t>
  </si>
  <si>
    <t>HARFORD, R; REED, L; MORRIS, M; SAPIEN, I; WARDEN, R; KOWALSKI, K; LOPEZ, A; DALESANDRO, M</t>
  </si>
  <si>
    <t>ALTERATIONS IN THYROTROPIN, TOTAL AND LIPOPROTEIN CHOLESTEROL WITH ANTARCTIC RESIDENCE</t>
  </si>
  <si>
    <t>FASEB JOURNAL</t>
  </si>
  <si>
    <t>USN, MED RES INST, BETHESDA, MD 20889 USA</t>
  </si>
  <si>
    <t>United States Department of Defense; United States Navy; Naval Medical Research Center (NMRC)</t>
  </si>
  <si>
    <t>FEDERATION AMER SOC EXP BIOL</t>
  </si>
  <si>
    <t>9650 ROCKVILLE PIKE, BETHESDA, MD 20814-3998 USA</t>
  </si>
  <si>
    <t>0892-6638</t>
  </si>
  <si>
    <t>1530-6860</t>
  </si>
  <si>
    <t>FASEB J</t>
  </si>
  <si>
    <t>Faseb J.</t>
  </si>
  <si>
    <t>FEB 28</t>
  </si>
  <si>
    <t>A1830</t>
  </si>
  <si>
    <t>Biochemistry &amp; Molecular Biology; Biology; Cell Biology</t>
  </si>
  <si>
    <t>Biochemistry &amp; Molecular Biology; Life Sciences &amp; Biomedicine - Other Topics; Cell Biology</t>
  </si>
  <si>
    <t>HH271</t>
  </si>
  <si>
    <t>WOS:A1992HH27101333</t>
  </si>
  <si>
    <t>MESPHOULHE, P; DAVID, B</t>
  </si>
  <si>
    <t>GROWTH DYNAMIC OF A SUB-ANTARCTIC SEA-URCHIN - ABATUS-CORDATUS FROM KERGUELEN ISLANDS</t>
  </si>
  <si>
    <t>COMPTES RENDUS DE L ACADEMIE DES SCIENCES SERIE III-SCIENCES DE LA VIE-LIFE SCIENCES</t>
  </si>
  <si>
    <t>French</t>
  </si>
  <si>
    <t>ECHINOCARDIUM-CORDATUM</t>
  </si>
  <si>
    <t>Three populations of Abatus cordatus (Spatangoida: Schizasteridae) from Kerguelen Islands have been studied from November 1988 to January 1990. The timing of developmental stages is depicted. It displays low range disparities between specimens from the same settlements that induce overlapping of brooding stages. Larger disparities, ranging to several months, occur between different settlements and the reproductive cycle of the species appears to be independent of the seasons. The growth is analyzed by fitting age-groups to the size-frequency distributions. The relatively slow growth rate recorded during the first 2 years attests to the particularly of the growth dynamic of this brooding species when compared to other sea urchins.</t>
  </si>
  <si>
    <t>MESPHOULHE, P (corresponding author), CTR SCI TERRE,URA 157,6 BLVD GABRIEL,F-21000 DIJON,FRANCE.</t>
  </si>
  <si>
    <t>JOHN LIBBEY EUROTEXT LTD</t>
  </si>
  <si>
    <t>MONTROUGE</t>
  </si>
  <si>
    <t>127 AVE DE LA REPUBLIQUE, 92120 MONTROUGE, FRANCE</t>
  </si>
  <si>
    <t>0764-4469</t>
  </si>
  <si>
    <t>CR ACAD SCI III-VIE</t>
  </si>
  <si>
    <t>Comptes Rendus Acad. Sci. Ser. III-Sci. Vie-Life Sci.</t>
  </si>
  <si>
    <t>FEB 27</t>
  </si>
  <si>
    <t>Biology; Multidisciplinary Sciences</t>
  </si>
  <si>
    <t>Life Sciences &amp; Biomedicine - Other Topics; Science &amp; Technology - Other Topics</t>
  </si>
  <si>
    <t>HH808</t>
  </si>
  <si>
    <t>WOS:A1992HH80800003</t>
  </si>
  <si>
    <t>RAMASWAMY, V; SCHWARZKOPF, MD; SHINE, KP</t>
  </si>
  <si>
    <t>RADIATIVE FORCING OF CLIMATE FROM HALOCARBON-INDUCED GLOBAL STRATOSPHERIC OZONE LOSS</t>
  </si>
  <si>
    <t>GENERAL-CIRCULATION MODEL; DYNAMICAL RESPONSE; ANTARCTIC OZONE; CARBON-DIOXIDE; DEPLETION; BALANCE</t>
  </si>
  <si>
    <t>OBSERVATIONS from satellite and ground-based instruments 1-3 indicate that between 1979 and 1990 there have been statistically significant losses of ozone in the lower stratosphere of the middle to high latitudes in both hemispheres. Here we determine the radiative forcing of the surface-troposphere system 4-6 due to the observed decadal ozone losses, and compare it with that due to the increased concentrations of the other main radiatively active gases (CO2, CH4, N2O and chlorofluorocarbons) over the same time period. Our results indicate that a significant negative radiative forcing results from ozone losses in middle to high latitudes, in contrast to the positive forcing at all latitudes caused by the CFCs and other gases. As the anthropogenic emissions of CFCs and other halocarbons are thought to be largely responsible for the observed ozone depletions 1, our results suggest that the net decadal contribution of CFCs to the greenhouse climate forcing is substantially less than previously estimated.</t>
  </si>
  <si>
    <t>NOAA,GEOPHYS FLUID DYNAM LAB,PRINCETON,NJ 08542; UNIV READING,DEPT METEOROL,READING RG6 2AU,ENGLAND</t>
  </si>
  <si>
    <t>National Oceanic Atmospheric Admin (NOAA) - USA; University of Reading</t>
  </si>
  <si>
    <t>RAMASWAMY, V (corresponding author), PRINCETON UNIV,ATMOSPHER &amp; OCEAN SCI PROGRAM,PRINCETON,NJ 08542, USA.</t>
  </si>
  <si>
    <t>Shine, Keith/D-9093-2012</t>
  </si>
  <si>
    <t>Shine, Keith/0000-0003-2672-9978</t>
  </si>
  <si>
    <t>10.1038/355810a0</t>
  </si>
  <si>
    <t>HF636</t>
  </si>
  <si>
    <t>WOS:A1992HF63600050</t>
  </si>
  <si>
    <t>SMITH, RC; PREZELIN, BB; BAKER, KS; BIDIGARE, RR; BOUCHER, NP; COLEY, T; KARENTZ, D; MACINTYRE, S; MATLICK, HA; MENZIES, D; ONDRUSEK, M; WAN, Z; WATERS, KJ</t>
  </si>
  <si>
    <t>OZONE DEPLETION - ULTRAVIOLET-RADIATION AND PHYTOPLANKTON BIOLOGY IN ANTARCTIC WATERS</t>
  </si>
  <si>
    <t>UV-B RADIATION; PERFORMANCE LIQUID-CHROMATOGRAPHY; SOUTHEASTERN BERING SEA; GREAT-BARRIER-REEF; ICE-EDGE ZONE; NATURAL-WATERS; PRIMARY PRODUCTIVITY; MARINE-PHYTOPLANKTON; AQUATIC ENVIRONMENT; ABSORBING-SUBSTANCE</t>
  </si>
  <si>
    <t>The springtime stratospheric ozone (O3) layer over the Antarctic is thinning by as much as 50 percent, resulting in increased midultraviolet (UVB) radiation reaching the surface of the Southern Ocean. There is concern that phytoplankton communities confined to near-surface waters of the marginal ice zone will be harmed by increased UVB irradiance penetrating the ocean surface, thereby altering the dynamics of Antarctic marine ecosystems. Results from a 6-week cruise (Icecolors) in the marginal ice zone of the Bellingshausen Sea in austral spring of 1990 indicated that as the O3 layer thinned: (i) sea surface- and depth-dependent ratios of UVB irradiance (280 to 320 nanometers) to total irradiance (280 to 700 nanometers) increased and (ii) UVB inhibition of photosynthesis increased. These and other Icecolors findings suggest that O3-dependent shifts of in-water spectral irradiances alter the balance of spectrally dependent phytoplankton processes, including photoinhibition, photo-reactivation, photoprotection, and photosynthesis. A minimum 6 to 12 percent reduction in primary production associated with O3 depletion was estimated for the duration of the cruise.</t>
  </si>
  <si>
    <t>UNIV CALIF SANTA BARBARA, UNIV CALIF MARINE BIOOPT, SANTA BARBARA, CA 93106 USA; UNIV CALIF SANTA BARBARA, CTR REMOTE SENSING &amp; ENVIRONM OPT, COMP SYST LAB, SANTA BARBARA, CA 93106 USA; UNIV CALIF SANTA BARBARA, DEPT BIOL SCI, SANTA BARBARA, CA 93106 USA; UNIV CALIF SANTA BARBARA, INST MARINE SCI, SANTA BARBARA, CA 93106 USA; UNIV CALIF SAN DIEGO, UNIV CALIF MARINE BIOOPT, LA JOLLA, CA 92093 USA; UNIV CALIF SAN DIEGO, SCRIPPS INST OCEANOG, LA JOLLA, CA 92093 USA; UNIV HAWAII, DEPT OCEANOG, HONOLULU, HI 96822 USA; MOSS LANDING MARINE LABS, MOSS LANDING, CA 95039 USA; UNIV CALIF SAN FRANCISCO, RADIOBIOL &amp; ENVIRONM HLTH LAB, SAN FRANCISCO, CA 94143 USA</t>
  </si>
  <si>
    <t>University of California System; University of California Santa Barbara; University of California System; University of California Santa Barbara; University of California System; University of California Santa Barbara; University of California System; University of California Santa Barbara; University of California System; University of California San Diego; University of California System; University of California San Diego; Scripps Institution of Oceanography; University of Hawaii System; Moss Landing Marine Laboratories; University of California System; University of California San Francisco</t>
  </si>
  <si>
    <t>UNIV CALIF SANTA BARBARA, DEPT GEOG, SANTA BARBARA, CA 93106 USA.</t>
  </si>
  <si>
    <t>Ondrusek, Michael/F-5617-2010</t>
  </si>
  <si>
    <t>Ondrusek, Michael/0000-0002-5311-9094</t>
  </si>
  <si>
    <t>FEB 21</t>
  </si>
  <si>
    <t>10.1126/science.1546292</t>
  </si>
  <si>
    <t>HE605</t>
  </si>
  <si>
    <t>WOS:A1992HE60500032</t>
  </si>
  <si>
    <t>BEAGLEHOLE, D; CARTER, GG</t>
  </si>
  <si>
    <t>ANTARCTIC SKIES .1. DIURNAL-VARIATIONS OF THE SKY IRRADIANCE, AND UV EFFECTS OF THE OZONE HOLE, SPRING 1990</t>
  </si>
  <si>
    <t>ULTRAVIOLET-RADIATION; STATION</t>
  </si>
  <si>
    <t>This is the first of two papers reporting measurements made near Scott Base, Antarctica, during the spring of 1990 (October-November). The present paper describes the daily variations of the light falling on a horizontal surface, with the incident light divided into two components, that from the Sun directly and that from the sky. The light has been separated into four wavelength bands covering the blue to the UVB region of the spectrum. The intensities have been compared with values measured in Wellington, New Zealand. A simple air mass dependence has been found which fits the complete data set once a surface albedo parameter is taken into account, which provides an easy estimate for the daily average illumination throughout the year. The paper also correlates the changes in the UV and UVB with changes in upper atmosphere ozone concentration and compares the total daily UV dose in the Antarctic with that at Wellington, a typical mid-latitude site.</t>
  </si>
  <si>
    <t>BEAGLEHOLE, D (corresponding author), VICTORIA UNIV WELLINGTON, DEPT PHYS, POB 600, WELLINGTON, NEW ZEALAND.</t>
  </si>
  <si>
    <t>FEB 20</t>
  </si>
  <si>
    <t>D2</t>
  </si>
  <si>
    <t>10.1029/91JD02681</t>
  </si>
  <si>
    <t>HE957</t>
  </si>
  <si>
    <t>WOS:A1992HE95700014</t>
  </si>
  <si>
    <t>ANTARCTIC SKIES .2. CHARACTERIZATION OF THE INTENSITY AND POLARIZATION OF SKYLIGHT IN A HIGH ALBEDO ENVIRONMENT</t>
  </si>
  <si>
    <t>RADIATION</t>
  </si>
  <si>
    <t>Work in the Antarctic during spring 1990 has been aimed at obtaining a full understanding of the properties of light falling onto the Antarctic continent. The present paper describes details of the intensity and polarization distribution of the indirect skylight in the Sun-zenith plane, and these are also compared with measurements made at Wellington, New Zeland. The light in Antarctica is shown to have a low maximum polarization of about 40%, essentially independent of wavelength across the visible spectrum. The intensity is strongest for light coming from directions in opposition to the Sun. A simple model shows that these features are due to multiple scattering in the atmosphere induced by the high snow albedo. A comparison is made with functions derived from theory.</t>
  </si>
  <si>
    <t>10.1029/91JD02673</t>
  </si>
  <si>
    <t>WOS:A1992HE95700015</t>
  </si>
  <si>
    <t>JAMOUS, D; MEMERY, L; ANDRIE, C; JEANBAPTISTE, P; MERLIVAT, L</t>
  </si>
  <si>
    <t>THE DISTRIBUTION OF HE-3 IN THE DEEP WESTERN AND SOUTHERN INDIAN-OCEAN</t>
  </si>
  <si>
    <t>EQUATORIAL CURRENTS; HE-3; CIRCULATION; ANOMALIES; TRITIUM; METHANE</t>
  </si>
  <si>
    <t>Almost a decade after the Geochemical Ocean Sections Study Indian Expedition, the new deep He-3 data from the INDIGO program give a further insight into the distribution of this tracer in the Indian Ocean. This distribution exhibits some major features related on one hand to a hydrothermal He-3 input in the Gulf of Aden and on the Mid-Indian Ocean Ridge, and on the other to the origin of the water masses and to the characteristics of the deep circulation. The main pattern is a significant north-south He-3 gradient, with deep waters of the southern ocean showing delta-He-3 values around 8-9% due to the influence of the Atlantic deep waters poor in He-3 and relatively high values in the northern and central regions (15% to 18% between 2000 m and 3000 m depth) originating from the hydrothermal activity. In the easternmost part of the basin, the He-3 values exhibit a significant increase at shallower depths (around 1000 m) probably due to the Pacific water flow through the Indonesian sills, whereas the data in the Indian sector of the Antarctic ocean show a maximum of the order of 10%, south of the Polar Front, interpreted as showing the presence of the Pacific deep waters in the Antarctic Circumpolar Current. These different aspects are summarized by mapping the horizontal distribution of the delta-He-3 maxima all over the Indian basin. This map points out some characteristics of the deep circulation but also stresses the need for further measurements in order to clarify the description of this tracer in several key areas.</t>
  </si>
  <si>
    <t>CEA SACLAY, DSM, GEOCHIM ISOTOP LAB, F-91191 GIF SUR YVETTE, FRANCE; UNIV PARIS 06, ORSTOM, OCEANOG DYNAM &amp; CLIMATOL LAB, CNRS, F-75252 PARIS, FRANCE</t>
  </si>
  <si>
    <t>CEA; Universite Paris Saclay; Institut de Recherche pour le Developpement (IRD); Centre National de la Recherche Scientifique (CNRS); Sorbonne Universite</t>
  </si>
  <si>
    <t>Merlivat, Liliane/KAL-8800-2024</t>
  </si>
  <si>
    <t>FEB 15</t>
  </si>
  <si>
    <t>C2</t>
  </si>
  <si>
    <t>10.1029/91JC02062</t>
  </si>
  <si>
    <t>HE091</t>
  </si>
  <si>
    <t>WOS:A1992HE09100009</t>
  </si>
  <si>
    <t>VANGYSEN, H; COLEMAN, R; MORROW, R; HIRSCH, B; RIZOS, C</t>
  </si>
  <si>
    <t>ANALYSIS OF COLLINEAR PASSES OF SATELLITE ALTIMETER DATA</t>
  </si>
  <si>
    <t>ANTARCTIC CIRCUMPOLAR CURRENT; TEMPORAL VARIABILITY; CROSSOVER ADJUSTMENT; OCEAN CIRCULATION; GEOSAT; SEAMOUNTS; PACIFIC; REGION</t>
  </si>
  <si>
    <t>The analysis of altimetry measurements along repeated satellite ground tracks, as in the Geosat Exact Repeat Mission, provides an excellent way of determining temporal variability in the sea surface height. This collinear analysis is usually carried out in two steps: first, by determining a mean sea level profile and then by removing a radial orbit error. We propose a new unified analysis method for the simultaneous estimation of orbit error, mean sea surface height, and residual sea surface heights (variability) with respect to each pass. All passes are treated in exactly the same way; the consequent rank or datum defect in the model is overcome by appending a minimal set of conditions, chosen either to give no overall distortion of the orbits or otherwise a best fit to a reference profile, such as the geoid. Gaps in the altimeter data are easily accommodated. Numerical results of the method are shown using data from the first year of the Geosat Exact Repeat Mission. Some consideration is given to the choice of radial orbit error model. The results indicate that for orbit error removal, a sinusoid model is the most appropriate over a one-revolution cycle. For passes less than one revolution in length, a component of the longer wavelength ocean signal is lost if using the sinusoid model. If passes longer than about two revolutions (some 200 mins) are analyzed, additional terms are needed to eliminate nongravitational perturbations.</t>
  </si>
  <si>
    <t>UNIV SYDNEY, SCH CIVIL &amp; MIN ENGN, SYDNEY, NSW 2006, AUSTRALIA; UNIV SYDNEY, DEPT PHYS &amp; MEASUREMENT TECHNOL, SYDNEY, NSW 2006, AUSTRALIA; UNIV SYDNEY, SCH SURVEYING, SYDNEY, NSW 2006, AUSTRALIA</t>
  </si>
  <si>
    <t>University of Sydney; University of Sydney; University of Sydney</t>
  </si>
  <si>
    <t>Coleman, Richard/H-4425-2012</t>
  </si>
  <si>
    <t>Coleman, Richard/0000-0002-9731-7498</t>
  </si>
  <si>
    <t>10.1029/91JC02451</t>
  </si>
  <si>
    <t>WOS:A1992HE09100011</t>
  </si>
  <si>
    <t>EGGER, J</t>
  </si>
  <si>
    <t>TOPOGRAPHIC WAVE MODIFICATION AND THE ANGULAR-MOMENTUM BALANCE OF THE ANTARCTIC TROPOSPHERE</t>
  </si>
  <si>
    <t>SOUTHERN-HEMISPHERE; CIRCULATION</t>
  </si>
  <si>
    <t>A shallow inversion layer with southeasterly outflow and a cyclonic vortex in the troposphere are the basic characteristics of the Antarctic mean circulation, An attempt is made to model this pattern in a two-layer representation of the atmosphere where all equations are averaged horizontally over the Antarctic domain. Cooling at the slope drives a direct circulation that acts as a source of westerly angular momentum. This momentum is transferred out of Antarctica by topographically modified large-scale waves, enforced at the northern boundary of the model. Two types of steady states are found for fixed frequency and zonal wavenumber: one where the wave is quite effective in performing the required momentum transport so that a qualitatively realistic circulation results and another one with strong upper-level westerlies but virtually no surface easterlies. A model climatology can be derived if stochastic forcing is added to the equations. It turns out that the distribution of the flow states is centered near a realistic equilibrium if a wave spectrum is prescribed at the northern boundary according to observations.</t>
  </si>
  <si>
    <t>EGGER, J (corresponding author), UNIV MUNICH,INST METEOROL,THERESIENSTR 37,W-8000 MUNICH 2,GERMANY.</t>
  </si>
  <si>
    <t>10.1175/1520-0469(1992)049&lt;0327:TWMATA&gt;2.0.CO;2</t>
  </si>
  <si>
    <t>HG687</t>
  </si>
  <si>
    <t>WOS:A1992HG68700005</t>
  </si>
  <si>
    <t>ITONORI, S; HIRATSUKA, M; SONKU, N; TSUJI, H; ITASAKA, O; HORI, T; SUGITA, M</t>
  </si>
  <si>
    <t>IMMUNOGENIC PROPERTIES OF MANNOSE-CONTAINING CERAMIDE DISACCHARIDE AND IMMUNOCHEMICAL DETECTION OF ITS HAPTEN IN THE 2 KINDS OF CRUSTACEAN, EUPHAUSIA-SUPERBA AND MACROBRACHIUM-NIPPONENSE</t>
  </si>
  <si>
    <t>CERAMIDE DISACCHARIDE; MANNOLIPID; GLYCOLIPID ANTIGEN; CRUSTACEAN MANNOLIPID; (H-SHLEGELII); (E-SUPERBA); (M-NIPPONENSE)</t>
  </si>
  <si>
    <t>FRESH-WATER BIVALVE; GREEN-BOTTLE FLY; HYRIOPSIS-SCHLEGELII; LUCILIA-CAESAR; NEUTRAL GLYCOSPHINGOLIPIDS; SUGAR SEQUENCES; SPERMATOZOA; LARVAE</t>
  </si>
  <si>
    <t>Antiserum against Man-beta-1-4Glc-beta-1-1Ceramide (MlOse2Cer), a mannolipid isolated from spermatozoa of the fresh-water bivalve, Hyriopsis schlegellii, has been elicited in rabbits by repeated injection of a mixture of hapten-bovine serum albumin (1:1, mg/ml) with Freund's adjuvant. The specificity of the affinity-purified antibody (immunoglobulin G type) obtained from the serum was examined, using other glycosphingolipids and glyco-proteins structurally related to MlOse2Cer, by means of ELISA and TLC-immunostaining. The purified antibody was highly specific to MlOse2Cer and lacked reactivity with other glycolipids and glycoproteins including glucosylceramide, lactosylceramide, dimannosylglucosylceramide (MlOse3Cer), glucosaminylmannosylglucosylceramide (ArOse3Cer), thyroglobulin and alpha-1-acid glycoprotein. The antibody was found to bind, although less efficiently, to certain other compounds containing the group Man-beta-1-4Glc and/or Man-beta-1-4GlcNAc at their termini, such as MlOse2-sphingosine and Man-beta-1-4GlcNAc-beta-1-p-aminobenzoic acid ethylester derivatives. The present antibody was applied to the detection of the natural hapten in crustacean glycolipids. The purified antibody reacted with a neutral glycosphingolipid present in the two kinds of crustacean, Euphausia superba (antarctic krill) and Macrobrachium nipponense (fresh-water shrimp) as shown by TLC-immunostaining. The crustacean glycolipid antigen was isolated and characterized to be the Man-beta-1-4Glc-Cer. This is the first report on the presence of a mannose-containing glycosphingolipid in the crustacean.</t>
  </si>
  <si>
    <t>SHIGA UNIV,FAC LIBERAL ARTS &amp; EDUC,DEPT CHEM,2-5-1 HIRATSU,OTSU,SHIGA 520,JAPAN; SHIGA JR COLL CULTURE &amp; TECHNOL,SHIGA,JAPAN</t>
  </si>
  <si>
    <t>Shiga University</t>
  </si>
  <si>
    <t>FEB 12</t>
  </si>
  <si>
    <t>10.1016/0005-2760(92)90005-G</t>
  </si>
  <si>
    <t>HF189</t>
  </si>
  <si>
    <t>WOS:A1992HF18900005</t>
  </si>
  <si>
    <t>MOORE, JC; WOLFF, EW; CLAUSEN, HB; HAMMER, CU</t>
  </si>
  <si>
    <t>THE CHEMICAL BASIS FOR THE ELECTRICAL STRATIGRAPHY OF ICE</t>
  </si>
  <si>
    <t>ANTARCTIC ICE; CORES; SNOW; ACID</t>
  </si>
  <si>
    <t>Antarctic and Greenland ice core samples were studied using two different stratigraphic electrical techniques. The electrical conductivity measurement (ECM) technique is a dc method, while dielectric profiling (DEP) is an ac method. It was found that ECM responds only to acid, even in large excess of neutral salt concentrations. DEP responds to both acid and salt content of the ice. Acids may be giving rise to conduction through an increase in the number of ionisation defects, or through a network of liquid veins between ice grains. Salts on the other hand appear to give rise to Bjerrum defects, which are bound charges and cannot provide a dc current, but do produce a dielectric ac conductivity. The two methods can be used together to give a rapid prediction of both acid and salt content of cores. This may be of particular use in Wisconsin-age ice from Greenland, but can generally be used to define parts of cores worthy of detailed chemical study.</t>
  </si>
  <si>
    <t>UNIV COPENHAGEN, DEPT GLACIOL, GEOPHYS ISOTOPE LAB, DK-2200 COPENHAGEN, DENMARK</t>
  </si>
  <si>
    <t>University of Copenhagen</t>
  </si>
  <si>
    <t>Wolff, Eric W/D-7925-2014; Moore, John C/B-2868-2013; Clausen, Helene/AAU-8786-2020</t>
  </si>
  <si>
    <t>Wolff, Eric W/0000-0002-5914-8531; Moore, John C/0000-0001-8271-5787;</t>
  </si>
  <si>
    <t>FEB 10</t>
  </si>
  <si>
    <t>B2</t>
  </si>
  <si>
    <t>10.1029/91JB02750</t>
  </si>
  <si>
    <t>HD477</t>
  </si>
  <si>
    <t>WOS:A1992HD47700016</t>
  </si>
  <si>
    <t>SPLETTSTOESSER, J</t>
  </si>
  <si>
    <t>ANTARCTIC GLOBAL WARMING</t>
  </si>
  <si>
    <t>Splettstoesser, Janine/B-4003-2012</t>
  </si>
  <si>
    <t>FEB 6</t>
  </si>
  <si>
    <t>10.1038/355503a0</t>
  </si>
  <si>
    <t>HC526</t>
  </si>
  <si>
    <t>WOS:A1992HC52600033</t>
  </si>
  <si>
    <t>PRATHER, MJ</t>
  </si>
  <si>
    <t>MORE RAPID POLAR OZONE DEPLETION THROUGH THE REACTION OF HOCL WITH HCL ON POLAR STRATOSPHERIC CLOUDS</t>
  </si>
  <si>
    <t>ANTARCTIC SPRING VORTEX; CHLORINE NITRATE; HETEROGENEOUS CHEMISTRY; HYDROGEN-CHLORIDE; NITRIC-ACID; N2O5; SURFACES; ICE; TEMPERATURES; COEFFICIENTS</t>
  </si>
  <si>
    <t>THE direct reaction of HOCl with HCl, known to occur in liquid water 1 and on glass surfaces 2, has now been measured on surfaces similar to polar stratospheric clouds 3,4 and is shown here to play a critical part in polar ozone loss. Two keys to understanding the chemistry of the Antarctic ozone hole 5-7 are, one, the recognition that reactions on polar stratospheric clouds transform HCl into more reactive species denoted by ClO(x) (refs 8-12) and, two, the discovery of the ClO-dimer (Cl2O2) mechanism that rapidly catalyses destruction of O3 (refs 13-15). Observations of high levels of OClO and ClO in the springtime Antarctic stratosphere 16-19 confirm that most of the available chlorine is in the form of ClO(x) (refs 20, 21). But current photochemical models 22,23 have difficulty converting HCl to ClO(x) rapidly enough in early spring to account fully for the observations 5-7,20,21. Here I show, using a chemical model, that the direct reaction of HOCl with HCl provides the missing mechanism. As alternative sources of nitrogen-containing oxidants, such as N2O5 and ClONO2, have been converted in the late autumn to inactive HNO3 by known reactions on the sulphate-layer aerosols 24-27, the reaction of HOCl with HCl on polar stratospheric clouds becomes the most important pathway for releasing that stratospheric chlorine which goes into polar night as HCl.</t>
  </si>
  <si>
    <t>PRATHER, MJ (corresponding author), NASA,GODDARD INST SPACE STUDIES,NEW YORK,NY 10025, USA.</t>
  </si>
  <si>
    <t>10.1038/355534a0</t>
  </si>
  <si>
    <t>WOS:A1992HC52600054</t>
  </si>
  <si>
    <t>VARIATION IN MICROBIAL BIOMASS AND COMMUNITY STRUCTURE IN SEDIMENTS OF EUTROPHIC BAYS AS DETERMINED BY PHOSPHOLIPID ESTER-LINKED FATTY-ACIDS</t>
  </si>
  <si>
    <t>CONTEMPORARY MARINE-SEDIMENTS; ANTARCTIC SEA ICE; BENTHIC COMMUNITIES; BRANCHED-CHAIN; PROFILES; BACTERIA; LIPIDS; ACETATE; ECOLOGY; VIBRIO</t>
  </si>
  <si>
    <t>The distribution of phospholipid ester-linked fatty acids (PLFA) in sediments of eutrophic bays (Hiroshima Bay and Aki Nada) was studied to quantify the microbial biomass, community structure, and nutritional status. A total of 63 fatty acids in the range of C-10 to C24 were determined. They consist of saturated fatty acids, branched fatty acids, monounsaturated fatty acids, and polyunsaturated fatty acids, and variation was revealed in the relative proportions of these fatty acids in sediments. On the basis of the PLFA concentration in sediments, the calculated microbial biomass showed variation (mean +/- standard deviation = 0.70 x 10(8) +/- 0.53 x 10(8) cells per g [dry weight] of sediment) in the eutrophic bays. In sediments, a higher amount of biomass was observed in the coastal area of Hiroshima Bay than that observed in the rest of the bay and adjacent Aki Nada. The microbial community structure of the present study area, as characterized by the PLFA profiles, showed very low percentages of polyunsaturated fatty acids and long-chain fatty acids characteristic of microeukaryotes and terrestrial input, respectively, and high percentages of fatty acids characteristic of bacteria. The distribution of PLFA profiles also showed the relative contribution of both aerobic and anaerobic bacteria, especially sulfate-reducing bacteria, in the study area. The relative proportions of PLFA revealed distinctive differences among the stations of the study area, as is evidenced from six clusters obtained for the PLFA profiles. The results of Tukey's honestly significant difference test further confirmed that the sediments in the coastal area of Hiroshima Bay were significantly enriched by a number of fatty acids when compared with other areas investigated where relatively few fatty acids were present in significant quantities. No marked variation in environmental parameters in the surface- and bottom-water samples was observed, indicating the absence of any water movement in the study area. Furthermore, low redox potential and the levels of sulfide in the sediment revealed the reduced condition of the sediment. The existing environmental conditions and pollution of the study area were attributed to the observed microbial community structure in the sediments.</t>
  </si>
  <si>
    <t>NATL RES INST POLLUT &amp; RESOURCES,TSUKUBA 305,JAPAN</t>
  </si>
  <si>
    <t>National Institute of Advanced Industrial Science &amp; Technology (AIST)</t>
  </si>
  <si>
    <t>RAJENDRAN, N (corresponding author), HIROSHIMA UNIV,FAC APPL BIOL SCI,DEPT AQUAT ENVIRONM BIOL,HIROSHIMA 724,JAPAN.</t>
  </si>
  <si>
    <t>FEB</t>
  </si>
  <si>
    <t>10.1128/AEM.58.2.562-571.1992</t>
  </si>
  <si>
    <t>HC494</t>
  </si>
  <si>
    <t>Bronze, Green Published</t>
  </si>
  <si>
    <t>WOS:A1992HC49400020</t>
  </si>
  <si>
    <t>Lal, M; Kapoor, RK</t>
  </si>
  <si>
    <t>Lal, M.; Kapoor, R. K.</t>
  </si>
  <si>
    <t>Submicron aerosols over Indian Ocean: some meteorological characteristics</t>
  </si>
  <si>
    <t>ATMOSPHERIC RESEARCH</t>
  </si>
  <si>
    <t>The concentrations of submicron aerosols in the size range 10(-7) to 10(-5) cm, also called Aitken nuclei (AN) were measured over the Indian Ocean enroute India-Antarctica-India within the 10 degrees E-70 degrees E longitude zone from about 10 degrees N to 70 degrees S latitude on board MV Thuleland during the period from November 26, 1986 to March 18, 1987 as part of the scientific activities on the Sixth Indian Antarctic Expedition. Our analyses showed that only in about 25% of the cases, AN count fell below 1000 cm(-3). Throughout the tropical trade wind region, the concentrations of AN were relatively stable with an average of about 3000 cm(-3) (medians of similar to 2600 and similar to 1700 cm(-3) in Northern and Southern Hemispheres, respectively). Large AN concentrations were found to be associated with higher sea surface temperatures and stronger surface winds in this region. In contrast, the scatter of single observations was found to be remarkable over South Indian Ocean and in Antarctic waters. The average AN concentration over the Indian Ocean to the south of 30 degrees S was of the order of 1500 cm(-3). No definite correlation could be established between large AN concentration and sea surface temperature, wind speed or wave height. Period with very low concentrations were, however, associated with clear sky conditions and calm winds or light breeze. Many events of sudden short-lived but large increase in AN concentrations were observed over the south Indian Ocean and in Antarctic waters and these were always associated with the approach of frontal systems. It is likely that particle production by bursting bubbles and sea spray as well as photochemical reactions and gas-to-particle conversions play important role in the observed high concentration of AN over South Indian Ocean.</t>
  </si>
  <si>
    <t>[Lal, M.] Indian Inst Technol, Ctr Atmospher Sci, New Delhi, India; [Kapoor, R. K.] Indian Inst Trop Meteorol, Rain &amp; Cloud Phys Res Ctr, New Delhi, India</t>
  </si>
  <si>
    <t>Indian Institute of Technology System (IIT System); Indian Institute of Technology (IIT) - Delhi; Ministry of Earth Sciences (MoES) - India; Indian Institute of Tropical Meteorology (IITM)</t>
  </si>
  <si>
    <t>Lal, M (corresponding author), Indian Inst Technol, Ctr Atmospher Sci, New Delhi, India.</t>
  </si>
  <si>
    <t>ELSEVIER SCIENCE INC</t>
  </si>
  <si>
    <t>360 PARK AVE SOUTH, NEW YORK, NY 10010-1710 USA</t>
  </si>
  <si>
    <t>0169-8095</t>
  </si>
  <si>
    <t>ATMOS RES</t>
  </si>
  <si>
    <t>Atmos. Res.</t>
  </si>
  <si>
    <t>10.1016/0169-8095(92)90037-B</t>
  </si>
  <si>
    <t>V26CY</t>
  </si>
  <si>
    <t>WOS:000208524900004</t>
  </si>
  <si>
    <t>GHEBREMESKEL, K; WILLIAMS, TD; WILLIAMS, G; GARDNER, DA; CRAWFORD, MA</t>
  </si>
  <si>
    <t>DYNAMICS OF PLASMA NUTRIENTS AND METABOLITES IN MOLTING MACARONI (EUDYPTES-CHRYSOLOPHUS) AND GENTOO (PYGOSCELIS-PAPUA) PENGUINS</t>
  </si>
  <si>
    <t>COMPARATIVE BIOCHEMISTRY AND PHYSIOLOGY A-MOLECULAR &amp; INTEGRATIVE PHYSIOLOGY</t>
  </si>
  <si>
    <t>1. Dynamics of plasma nutrients and metabolites in moulting macaroni (Eudyptes chrysolophus) and gentoo (Pygoscelis papua) penguins were studied. 2. The late moult macaroni and gentoo penguins had significantly elevated levels of total lipid and cholesterol, alpha-tocopherol (vitamin E) and alkaline phosphatase activity compared to early moult birds. 3. Conversely, the mean concentrations of total protein, albumin, globulin, urate, creatinine, iron, calcium, inorganic phosphate, all-trans retinol and the activity of aspartate transaminase were lower in the late moult groups in both species. 4. Mean concentrations of lipid, cholesterol, retinol (vitamin A), alpha-tocopherol (vitamin E), total protein, albumin, globulin, calcium and sodium were higher in the pre-moult than in the early moult macaronis. 5. Dietary influence may partly account for the higher nutrient status of the pre-moult birds. 6. Both the early and late moult macaronis had raised levels of total lipid, cholesterol, alpha-tocopherol and potassium compared to the corresponding gentoos. 7. Total protein, albumin, globulin, sodium and inorganic phosphate concentrations, however, were higher in the later species. 8. Differences in the levels of the plasma nutrients between the early and late moult macaronis, and their counterpart gentoos is due to species-specific variability.</t>
  </si>
  <si>
    <t>UNIV COLL HOSP LONDON, DEPT CHEM PATHOL, LONDON WC1E, ENGLAND; NERC, BRITISH ANTARCTIC SURVEY, CAMBRIDGE CB3 0ET, ENGLAND; ZOOL SOC LONDON, INST ZOOL, LONDON NW1 4RY, ENGLAND</t>
  </si>
  <si>
    <t>University College London Hospitals NHS Foundation Trust; UK Research &amp; Innovation (UKRI); Natural Environment Research Council (NERC); NERC British Antarctic Survey; Zoological Society of London</t>
  </si>
  <si>
    <t>GHEBREMESKEL, K (corresponding author), HACKNEY HOSP, INST BRAIN CHEM &amp; HUMAN NUTR, HOMERTON HIGH ST, LONDON E9 6BE, ENGLAND.</t>
  </si>
  <si>
    <t>Ghebremeskel, Kebreab/0000-0002-6264-1044</t>
  </si>
  <si>
    <t>STE 800, 230 PARK AVE, NEW YORK, NY 10169 USA</t>
  </si>
  <si>
    <t>1095-6433</t>
  </si>
  <si>
    <t>1531-4332</t>
  </si>
  <si>
    <t>Comp. Biochem. Physiol. A-Mol. Integr. Physiol.</t>
  </si>
  <si>
    <t>10.1016/0300-9629(92)90536-Y</t>
  </si>
  <si>
    <t>HB674</t>
  </si>
  <si>
    <t>WOS:A1992HB67400016</t>
  </si>
  <si>
    <t>RUBINSKY, B; ARAV, A; DEVRIES, AL</t>
  </si>
  <si>
    <t>THE CRYOPROTECTIVE EFFECT OF ANTIFREEZE GLYCOPEPTIDES FROM ANTARCTIC FISHES</t>
  </si>
  <si>
    <t>CRYOBIOLOGY</t>
  </si>
  <si>
    <t>MOUSE EMBRYOS; POLAR FISHES; VITRIFICATION; INHIBITION; PEPTIDES; CRYOPRESERVATION; ICE</t>
  </si>
  <si>
    <t>UNIV ILLINOIS,DEPT PHYSIOL &amp; BIOPHYS,URBANA,IL 61801; UNIV BOLOGNA,INST FISIOL VET,I-40064 OZZANO EMILIA,ITALY</t>
  </si>
  <si>
    <t>University of Illinois System; University of Illinois Urbana-Champaign; University of Bologna</t>
  </si>
  <si>
    <t>RUBINSKY, B (corresponding author), UNIV CALIF BERKELEY,DEPT MECH ENGN,BERKELEY,CA 94720, USA.</t>
  </si>
  <si>
    <t>Rubinsky, Boris/B-4439-2010</t>
  </si>
  <si>
    <t>Rubinsky, Boris/0000-0002-2794-1543</t>
  </si>
  <si>
    <t>0011-2240</t>
  </si>
  <si>
    <t>Cryobiology</t>
  </si>
  <si>
    <t>10.1016/0011-2240(92)90006-N</t>
  </si>
  <si>
    <t>HE286</t>
  </si>
  <si>
    <t>WOS:A1992HE28600006</t>
  </si>
  <si>
    <t>KEIR, RS; MICHEL, RL; WEISS, RF</t>
  </si>
  <si>
    <t>OCEAN MIXING VERSUS GAS-EXCHANGE IN ANTARCTIC SHELF WATERS NEAR 150-DEGREES-E</t>
  </si>
  <si>
    <t>WEDDELL SEA; RADIOCARBON; SEAWATER; ATLANTIC; RATES; C-14</t>
  </si>
  <si>
    <t>In February 1985, chlorofluoromethanes (CFMs), tritium and radiocarbon were measured in Antarctic continental shelf waters near 150-degrees-E. These distributions are used to evaluate (1) the transport of Warm Deep Water (WDW) and Antarctic Surface Water onto the shelf, and (2) the gas exchange rates across the sea surface. The time varying response of these tracers to atmospheric forcing is simulated with a box model of the water masses in this region. In the model, horizontal mixing of surface waters strongly affects the shelf radiocarbon level, but the CFMs and tritium are not affected. The observed low tritium concentrations (&lt; 0.2 TU) in the shelf waters provide a lower limit to the transport of tritium deficient Warm Deep Water into the region, which is equivalent to a vertical flux of about 75 m y-1. This implies a maximum residence time of WDW in the basin of about 8 years. The transport of subsurface water out of the basin at the shelf break is estimated to be approximately 0.2 to 0.4 x 10(6) m3 s-1. The average annual CFM piston velocity for gas exchange is estimated to be about 200 m y-1.</t>
  </si>
  <si>
    <t>2A</t>
  </si>
  <si>
    <t>HH586</t>
  </si>
  <si>
    <t>WOS:A1992HH58600001</t>
  </si>
  <si>
    <t>RICKETTS, C; WATKINS, JL; PRIDDLE, J; MORRIS, DJ; BUCHHOLZ, F</t>
  </si>
  <si>
    <t>AN ASSESSMENT OF THE BIOLOGICAL AND ACOUSTIC CHARACTERISTICS OF SWARMS OF ANTARCTIC KRILL</t>
  </si>
  <si>
    <t>EUPHAUSIA-SUPERBA; 120-KHZ</t>
  </si>
  <si>
    <t>Measurements on krill from distinct swarms and echo-sounder measurements of the same swarms have been analysed using multivariate methods. The analysis has addressed the problems of whether krill swarms in a small area may be of a limited number of types, and whether the biological characteristics of the krill could be related to the echo-sounder measurements of the swarm. The main sources of biological variation between krill in different swarms seemed to be related to size and maturity. Krill swarms did not appear to form groups based on biological similarity, and swarms caught in the same haul were as different as swarms caught in different hauls. However, swarms could be divided into groups on the basis of time of day and swarm depth. The biological features (size, maturity, sex ratio and moult stage) of krill in the swarms were not related to echo-sounder observations (horizontal and vertical extent, depth and density of swarms), although some degree of separation between swarms containing large and small krill may be possible if the shape of the swarms is considered. Information on biological characteristics of krill in swarms must still be collected using nets.</t>
  </si>
  <si>
    <t>NERC,BRITISH ANTARCTIC SURVEY,CAMBRIDGE CB3 0ET,ENGLAND; METOCEAN CONSULTANCY LTD,HASLEMERE GU27 2QA,SURREY,ENGLAND; UNIV KIEL,INST MEERESKUNDE,W-2300 KIEL 1,GERMANY</t>
  </si>
  <si>
    <t>UK Research &amp; Innovation (UKRI); Natural Environment Research Council (NERC); NERC British Antarctic Survey; University of Kiel</t>
  </si>
  <si>
    <t>RICKETTS, C (corresponding author), POLYTECH SOUTH WEST,DEPT MATH &amp; STAT,DRAKE CIRCUS,PLYMOUTH PL4 8AA,DEVON,ENGLAND.</t>
  </si>
  <si>
    <t>10.1016/0198-0149(92)90113-8</t>
  </si>
  <si>
    <t>WOS:A1992HH58600015</t>
  </si>
  <si>
    <t>THE ROLE OF FOOD-CHAIN COMPOSITION AND NUTRIENT AVAILABILITY IN SHAPING ALGAL BIOMASS DEVELOPMENT</t>
  </si>
  <si>
    <t>ECOLOGY</t>
  </si>
  <si>
    <t>ALGAE; ANTARCTICA; FOOD CHAIN; GRAZING; PHYTOPLANKTON; TROPHIC LEVEL</t>
  </si>
  <si>
    <t>PRIMARY PRODUCTIVITY; PHYTOPLANKTON; COMPETITION; ECOSYSTEMS; LAKES; EXPLOITATION; CHLOROPHYLL; SUCCESSION; DIVERSITY; DYNAMICS</t>
  </si>
  <si>
    <t>With the aim of assessing the principal structuring forces for algal biomass development, I conducted field studies along a productivity gradient of Swedish and Antarctic lakes. In accordance with predictions from current ecological theory, the regression line of planktonic algal biomass vs. the concentration of total phosphorus shows a steeper slope for Swedish (functionally three trophic levels) than for Antarctic lakes (functionally two trophic levels). This difference suggests that, besides the effect of nutrients, the food chain composition in aquatic systems has a crucial impact on the biomass development of planktonic algae. However, at very high productivity, phytoplankton biomass in the Antarctic lakes approached levels similar to those in Swedish lakes, suggesting that the algae grew away from being grazer regulated and instead became nutrient limited. The mechanistic connections between the components in the food chain, suggested by theory and the descriptive field study, were evaluated in an enclosure experiment. It may be concluded that classical food chain theory can explain a great deal of the variation.in the relation between phosphorus concentration and phytoplankton chlorophyll, frequently used by limnologists.</t>
  </si>
  <si>
    <t>INST ECOL LIMNOL, POB 65, S-22100 LUND, SWEDEN.</t>
  </si>
  <si>
    <t>0012-9658</t>
  </si>
  <si>
    <t>1939-9170</t>
  </si>
  <si>
    <t>10.2307/1938735</t>
  </si>
  <si>
    <t>HC842</t>
  </si>
  <si>
    <t>WOS:A1992HC84200020</t>
  </si>
  <si>
    <t>WILLIAMS, TD</t>
  </si>
  <si>
    <t>REPRODUCTIVE ENDOCRINOLOGY OF MACARONI (EUDYPTES-CHRYSOLOPHUS) AND GENTOO (PYGOSCELIS-PAPUA) PENGUINS .1. SEASONAL-CHANGES IN PLASMA-LEVELS OF GONADAL-STEROIDS AND LH IN BREEDING ADULTS</t>
  </si>
  <si>
    <t>GENERAL AND COMPARATIVE ENDOCRINOLOGY</t>
  </si>
  <si>
    <t>STARLINGS STURNUS-VULGARIS; WHITE-CROWNED SPARROWS; ANNUAL CYCLE; LUTEINIZING-HORMONE; ZONOTRICHIA-LEUCOPHRYS; TESTOSTERONE; BEHAVIOR; POPULATION; PROLACTIN; SECRETION</t>
  </si>
  <si>
    <t>NERC, BRITISH ANTARCTIC SURVEY, CAMBRIDGE CB3 0ET, ENGLAND</t>
  </si>
  <si>
    <t>ACADEMIC PRESS INC ELSEVIER SCIENCE</t>
  </si>
  <si>
    <t>525 B ST, STE 1900, SAN DIEGO, CA 92101-4495 USA</t>
  </si>
  <si>
    <t>0016-6480</t>
  </si>
  <si>
    <t>1095-6840</t>
  </si>
  <si>
    <t>GEN COMP ENDOCR</t>
  </si>
  <si>
    <t>Gen. Comp. Endocrinol.</t>
  </si>
  <si>
    <t>10.1016/0016-6480(92)90006-6</t>
  </si>
  <si>
    <t>Endocrinology &amp; Metabolism; Zoology</t>
  </si>
  <si>
    <t>HB791</t>
  </si>
  <si>
    <t>WOS:A1992HB79100006</t>
  </si>
  <si>
    <t>REPRODUCTIVE ENDOCRINOLOGY OF MACARONI (EUDYPTES-CHRYSOLOPHUS) AND GENTOO (PYGOSCELIS-PAPUA) PENGUINS .2. PLASMA-LEVELS OF GONADAL-STEROIDS AND LH IN IMMATURE BIRDS IN RELATION TO DEFERRED SEXUAL MATURITY</t>
  </si>
  <si>
    <t>WHITE-CROWNED SPARROW; LUTEINIZING-HORMONE; DIOMEDEA-EXULANS; WANDERING ALBATROSS; SEASONAL-CHANGES; SOUTH-GEORGIA; ANNUAL CYCLE; BEHAVIOR; ISLAND; MOLT</t>
  </si>
  <si>
    <t>10.1016/0016-6480(92)90007-7</t>
  </si>
  <si>
    <t>WOS:A1992HB79100007</t>
  </si>
  <si>
    <t>BOLSHOV, MA; RUDNEV, SN; HUTSCH, B</t>
  </si>
  <si>
    <t>DETERMINATION OF TRACE AMOUNTS OF CADMIUM BY LASER-EXCITED ATOMIC FLUORESCENCE SPECTROMETRY</t>
  </si>
  <si>
    <t>TRACE AMOUNTS OF CADMIUM; LASER EXCITED ATOMIC FLUORESCENCE; STANDARD SOLUTIONS</t>
  </si>
  <si>
    <t>ANTARCTIC ICE</t>
  </si>
  <si>
    <t>The possibilities of direct determination of trace amounts of Cd by laser excited atomic fluorescence spectrometry were investigated. Resonance fluorescence excitation at the wavelengths 228.802 nm ('strong' line) and 326.106 nm ('weak' line) has been studied. For the 'strong' line the scattering of laser exciting radiation is the limiting process, whereas the electronic noises are the limiting processes for the 'weak' line. Detection limits of 0.07 pg ml-1 for the strong line and 0.31 pg ml-1 for the weak line were achieved.</t>
  </si>
  <si>
    <t>RINGSDORFF WERKE,W-5300 BONN 2,GERMANY</t>
  </si>
  <si>
    <t>BOLSHOV, MA (corresponding author), ACAD SCI USSR,INST SPECT,TROITSK 142092,USSR.</t>
  </si>
  <si>
    <t>Bolshov, Mikhail/J-2249-2012; Rudnev, Sergey/J-6847-2018</t>
  </si>
  <si>
    <t>Rudnev, Sergey/0000-0001-6319-076X</t>
  </si>
  <si>
    <t>10.1039/ja9920700001</t>
  </si>
  <si>
    <t>HB516</t>
  </si>
  <si>
    <t>WOS:A1992HB51600004</t>
  </si>
  <si>
    <t>SCHABES, M; HAMNER, W</t>
  </si>
  <si>
    <t>MYSID LOCOMOTION AND FEEDING - KINEMATICS AND WATER-FLOW PATTERNS OF ANTARCTOMYSIS SP, ACANTHOMYSIS-SCULPTA, AND NEOMYSIS-RAYII</t>
  </si>
  <si>
    <t>JOURNAL OF CRUSTACEAN BIOLOGY</t>
  </si>
  <si>
    <t>EUPHAUSIA-SUPERBA; ANTARCTIC KRILL; RELICTA; ABUNDANCE; PREDATION</t>
  </si>
  <si>
    <t>This study provides information on the kinematics and water currents generated by the swimming appendages of three mysidan species: Antarctomysis sp., Neomysis rayii, and Acanthomysis sculpta. From the kinematic analysis, we determined that the moving thoracic exopodites were spatially segregated along two axes, which reduced the interference between the ipsilateral swimming appendages. The posterior thoracic exopodites, particularly the three posteriormost appendages, varied the orientation of their paths, thereby influencing the trajectory of the exhalent stream. The predominant trajectory of the paired exhalent streams was in a ventroposterior direction, but the exhalent streams could adopt more pronounced dorsal or ventral directions relative to those more commonly observed. The fact that only one exhalent stream emerged from each side of the animal suggested that the exopodites were propelling water in a synergistic fashion. Cannon and Manton (1927) claimed that the elliptical motion of the exopodites produced both swimming currents and feeding currents, the so-called axial currents that flow medially between adjacent basipodites, joining together with an anteriorly directed current between the eighth pair of endopodites in the food groove to transport food to the mouth. Although we presented fine streams of fluorescein dye to tethered animals, we never observed lateral feeding currents or food groove cur-rents. We concur with Depdolla (1923) and Attramadal (1981) that food enters the feeding basket only from the front.</t>
  </si>
  <si>
    <t>SCHABES, M (corresponding author), UNIV CALIF BERKELEY,DEPT INTEGRAT BIOL,BERKELEY,CA 94720, USA.</t>
  </si>
  <si>
    <t>CRUSTACEAN SOC</t>
  </si>
  <si>
    <t>SAN ANTONIO</t>
  </si>
  <si>
    <t>840 EAST MULBERRY, SAN ANTONIO, TX 78212</t>
  </si>
  <si>
    <t>0278-0372</t>
  </si>
  <si>
    <t>J CRUSTACEAN BIOL</t>
  </si>
  <si>
    <t>J. Crustac. Biol.</t>
  </si>
  <si>
    <t>10.2307/1548713</t>
  </si>
  <si>
    <t>HC680</t>
  </si>
  <si>
    <t>WOS:A1992HC68000001</t>
  </si>
  <si>
    <t>BENASSI, G; NALDI, M; MCKENZIE, KG</t>
  </si>
  <si>
    <t>PRELIMINARY RESEARCH ON SPECIES DISTRIBUTION OF PLANKTONIC OSTRACODS (HALOCYPRIDIDAE) IN THE ROSS SEA, ANTARCTICA</t>
  </si>
  <si>
    <t>This paper reports the results of preliminary research on planktonic Ostracoda collected during the first Italian Oceanographic Expedition to Antarctica (1987-88). A total of 311 samples at 33 stations (31 in Terranova Bay and 2 farther offshore in the Ross Sea) was collected. At each station, samples were taken at various depths from different layers (usually 50-100 m deep), and an integrated sample from the entire water column was collected. Ostracods - all conchoeciine Halocyprididae - were found in 272 samples (87% of the total); all the specimens (54,224) were examined individually. Taxonomic identification at the species level was made for adults (6,587, i.e., 12.15% of all individuals). Four species were identified (the highest density and the relative abundance are reported in parentheses): Alacia belgicae (4.00 ind.m-3, 82.69%), Metaconchoecia isocheira (1.30 ind.m-3, 16.65%), Alacia hettacra (0.13 ind.m-3, 0.61%), Metaconchoecia skogsbergi (0.07 ind.m-3, 0.05%). Some juvenile stages were tentatively identified as Paraconchoecia cf. brachyaskos. In almost all the stations the dominant species was Alacia belgicae, which seems to be a true Antarctic endemic species. It occurred in 2 distinct size ranges. Density distribution of both total ostracods and adults of the dominant species has been analyzed considering samples collected at different depth layers. In Terranova Bay, ostracod density did not show any sharply defined spatial distribution pattern. A positive correlation (P &lt; 0.0001) was found between ostracod density and sampling layer depth. At most stations, densities were higher in intermediate and deep layers, where ostracods sometimes even assumed the role of the dominant planktonic component in terms of numerical importance. The distribution pattern by depth seems consistent with the detritivorous and carnivorous role of Ostracoda in the trophic structure of the Ross Sea zooplankton community.</t>
  </si>
  <si>
    <t>BENASSI, G (corresponding author), UNIV PARMA,IST ECOL,I-43100 PARMA,ITALY.</t>
  </si>
  <si>
    <t>Naldi, Mariachiara/D-5445-2011</t>
  </si>
  <si>
    <t>Naldi, Mariachiara/0000-0003-2144-4906</t>
  </si>
  <si>
    <t>10.2307/1548720</t>
  </si>
  <si>
    <t>WOS:A1992HC68000008</t>
  </si>
  <si>
    <t>CALVO, J; MORRICONI, E; RAE, GA; ROMAN, NAS</t>
  </si>
  <si>
    <t>EVIDENCE OF PROTANDRY IN A SUB-ANTARCTIC NOTOTHENID, ELEGINOPS-MACLOVINUS (CUV AND VAL, 1830) FROM THE BEAGLE CHANNEL, ARGENTINA</t>
  </si>
  <si>
    <t>JOURNAL OF FISH BIOLOGY</t>
  </si>
  <si>
    <t>ELEGINOPS-MACLOVINUS; NOTOTHENIIDAE; SEX REVERSAL; PROTANDRY</t>
  </si>
  <si>
    <t>SEX-INVERSION; FISHES; TELEOST; HERMAPHRODITISM; CYCLE; BREAM</t>
  </si>
  <si>
    <t>CALVO, J (corresponding author), CONSEJO NACL INVEST CIENT &amp; TECN,CTR AUSTRAL INVEST CIENT,CC92,RA-9410 USHUAIA,TIERRA FUEGO,ARGENTINA.</t>
  </si>
  <si>
    <t>0022-1112</t>
  </si>
  <si>
    <t>J FISH BIOL</t>
  </si>
  <si>
    <t>J. Fish Biol.</t>
  </si>
  <si>
    <t>10.1111/j.1095-8649.1992.tb02563.x</t>
  </si>
  <si>
    <t>HE942</t>
  </si>
  <si>
    <t>WOS:A1992HE94200002</t>
  </si>
  <si>
    <t>CARPENTER, DL; SMITH, AJ; GILES, BL; CHAPPELL, CR; DECREAU, PME</t>
  </si>
  <si>
    <t>A CASE-STUDY OF PLASMA STRUCTURE IN THE DUSK SECTOR ASSOCIATED WITH ENHANCED MAGNETOSPHERIC CONVECTION</t>
  </si>
  <si>
    <t>ELECTRIC-FIELD; WHISTLERS; DYNAMICS; DENSITY; GEOS-2</t>
  </si>
  <si>
    <t>In a case study from June 8-9, 1982, data from ground whistler stations Siple and Halley, Antaretica, located at L approximately 4.3 and spaced by approximately 2 hours in MLT, and from satellites DE 1 and GEOS 2, have provided confirming evidence that the bulge region of the magnetosphere can exhibit an abrupt westward edge, as reported earlier from whistlers. The present data and previous MHD modeling work suggest that this distinctive feature develops during periods of steady or declining substorm activity, when dense plasma previously carried sunward under the influence of enhanced convection activity begins to rotate with the Harth at angular velocities that decrease with increasing L value and becomes spirallike in form. For the first time, whistler data have been used to identify a narrow dense plasma feature, separated from the main plasmasphere and extending sunward into the late afternoon sector at L values near the outer observed limits of the main plasmaphere bulge. The westward edge of the main bulge, found by both whistler stations to be at approximately 1800 MLT, appeared to be quasi-stationary in Sun-Earth coordinates during the prevailing conditions of gradually declining geomagnetic agitation. It is possible that outlying dense plasma features such as the one observed develop as part of the process leading to the occurrence of the more readily detectable abrupt westward edge of the bulge. It was not possible in this case to determine the extent to which the outlying feature was smoothly attached to or isolated from the main bulge region.</t>
  </si>
  <si>
    <t>STANFORD UNIV, DEPT ELECT ENGN, STAR LAB, STANFORD, CA 94305 USA; NERC, BRITISH ANTARCTIC SURV, CAMBRIDGE CB3 0ET, ENGLAND; NASA, GEORGE C MARSHALL SPACE FLIGHT CTR, SPACE SCI LAB, HUNTSVILLE, AL 35812 USA; LAB PHYS &amp; CHIM ENVIRONM, CNRS, F-45071 ORLEANS 02, FRANCE</t>
  </si>
  <si>
    <t>Stanford University; UK Research &amp; Innovation (UKRI); Natural Environment Research Council (NERC); NERC British Antarctic Survey; National Aeronautics &amp; Space Administration (NASA); NASA Marshall Space Flight Center; Centre National de la Recherche Scientifique (CNRS)</t>
  </si>
  <si>
    <t>Giles, Barbara/J-7393-2017</t>
  </si>
  <si>
    <t>Giles, Barbara/0000-0001-8054-825X</t>
  </si>
  <si>
    <t>FEB 1</t>
  </si>
  <si>
    <t>A2</t>
  </si>
  <si>
    <t>10.1029/91JA01546</t>
  </si>
  <si>
    <t>HB870</t>
  </si>
  <si>
    <t>WOS:A1992HB87000009</t>
  </si>
  <si>
    <t>SMITH, VR</t>
  </si>
  <si>
    <t>TERRESTRIAL SLUG RECORDED FROM SUB-ANTARCTIC MARION-ISLAND</t>
  </si>
  <si>
    <t>JOURNAL OF MOLLUSCAN STUDIES</t>
  </si>
  <si>
    <t>SMITH, VR (corresponding author), UNIV ORANGE FREE STATE, DEPT BOT &amp; GENET, BLOEMFONTEIN 9301, SOUTH AFRICA.</t>
  </si>
  <si>
    <t>OXFORD UNIV PRESS</t>
  </si>
  <si>
    <t>GREAT CLARENDON ST, OXFORD OX2 6DP, ENGLAND</t>
  </si>
  <si>
    <t>0260-1230</t>
  </si>
  <si>
    <t>1464-3766</t>
  </si>
  <si>
    <t>J MOLLUS STUD</t>
  </si>
  <si>
    <t>J. Molluscan Stud.</t>
  </si>
  <si>
    <t>10.1093/mollus/58.1.80</t>
  </si>
  <si>
    <t>HF299</t>
  </si>
  <si>
    <t>WOS:A1992HF29900010</t>
  </si>
  <si>
    <t>BUCK, KR; BOLT, PA; BENTHAM, WN; GARRISON, DL</t>
  </si>
  <si>
    <t>A DINOFLAGELLATE CYST FROM ANTARCTIC SEA ICE</t>
  </si>
  <si>
    <t>ANTARCTIC; CYST; HYPNOZYGOTE; PYRROPHYTA; SEA ICE</t>
  </si>
  <si>
    <t>The small (&lt; 15-mu-m) hypnozygote of an autotrophic athecate dinoflagellate found in association with Antarctic sea ice had an external covering composed of approximately 60 plates, each of which was bounded by sutural ridging and possessed an intratabular process. A cingulum and sulcus were also evident. The ultrastructure of the cyst was increasingly dominated by storage bodies as the cyst matured, and the cell wall thickened from 0.2 to 0.8-mu-m over 2 months. This cyst has been encountered often but usually at low abundances (10(3)-10(4) cells.L-1); however, the maximum abundances observed (10(6) cells.L-1) indicate that the formation of this cyst may play an important part in the ecology of sea ice communities.</t>
  </si>
  <si>
    <t>UNIV CALIF SANTA CRUZ, CTR ELECTRON MICROSCOPY, SANTA CRUZ, CA 95064 USA; UNIV CALIF SANTA CRUZ, INST MARINE SCI, SANTA CRUZ, CA 95064 USA</t>
  </si>
  <si>
    <t>University of California System; University of California Santa Cruz; University of California System; University of California Santa Cruz</t>
  </si>
  <si>
    <t>MONTEREY BAY AQUARIUM RES INST, 160 CENT AVE, PACIFIC GROVE, CA 93950 USA.</t>
  </si>
  <si>
    <t>10.1111/j.0022-3646.1992.00015.x</t>
  </si>
  <si>
    <t>HE700</t>
  </si>
  <si>
    <t>WOS:A1992HE70000003</t>
  </si>
  <si>
    <t>JOSHI, A; PANT, NC; PARIMOO, ML</t>
  </si>
  <si>
    <t>GRANITES OF PETERMANN RANGES, EAST ANTARCTICA AND IMPLICATIONS ON THEIR GENESIS - REPLY</t>
  </si>
  <si>
    <t>JOSHI, A (corresponding author), GEOL SURVEY INDIA,ANTARCTIC DIV,NH-5P NIT,FARIDABAD,INDIA.</t>
  </si>
  <si>
    <t>HC591</t>
  </si>
  <si>
    <t>WOS:A1992HC59100014</t>
  </si>
  <si>
    <t>SMELLIE, JL; HOFSTETTER, A; TROLL, G</t>
  </si>
  <si>
    <t>FLUORINE AND BORON GEOCHEMISTRY OF AN ENSIALIC MARGINAL BASIN VOLCANO - DECEPTION ISLAND, BRANSFIELD STRAIT, ANTARCTICA</t>
  </si>
  <si>
    <t>JOURNAL OF VOLCANOLOGY AND GEOTHERMAL RESEARCH</t>
  </si>
  <si>
    <t>PETROGENETIC APPLICATION; ROCKS; ARC; VOLATILES; TRENCH</t>
  </si>
  <si>
    <t>We present the initial results of a quantitative investigation of the volatile geochemistry of Deception Island, an active volcano situated near the spreading axis of a Quaternary ensialic marginal basin (Bransfield Strait, northern Antarctic Peninsula). Fluorine contents in Deception Island magmas (112-461 ppm) are comparable with lavas from a range of tectonic environments but F-K2O relationships most closely compare with continental flood basalts and lavas from island arcs and some marginal basins. Boron contents are high (4.3-16.3 ppm) and the values overlap with those of arc lavas; they provide strong support for the presence of a mantle source component derived from the slab subducted at the coeval trench (by melting at the slab/wedge interface and/or during slab dehydration). Both F and B acted incompatibly in Deception Island magmas but there is significant variation in incompatible-element ratios such as K/F, K/B, P/F, P/B, which strongly suggests that the magmatic system was open to some or all of these elements during differentation. The variations in these ratios also provide evidence for the presence of at least two stages in the magmatic evolution of the volcano. During pre-caldera times, mafic magma was emplaced into the upper crust where it evolved and may have reacted with the crustal envelope, thus changing the contents of some or all of the elements F, B, K and P and their inter-element ratios. A later, large influx of hot, mafic magma into the chamber may have been responsible for a major eruption that ultimately led to the formation of the caldera. K/F, K/B, etc, ratios in the magma chamber were reset and subsequently continued to change, possibly by further crustal interaction during melt evolution in post-caldera times.</t>
  </si>
  <si>
    <t>UNIV MUNICH,INST MINERAL PETROG,W-8000 MUNICH 2,GERMANY</t>
  </si>
  <si>
    <t>University of Munich</t>
  </si>
  <si>
    <t>SMELLIE, JL (corresponding author), NERC,BRITISH ANARCTIC SURVEY,DIV GEOL,MADINGLEY RD,CAMBRIDGE CB3 0ET,ENGLAND.</t>
  </si>
  <si>
    <t>0377-0273</t>
  </si>
  <si>
    <t>J VOLCANOL GEOTH RES</t>
  </si>
  <si>
    <t>J. Volcanol. Geotherm. Res.</t>
  </si>
  <si>
    <t>10.1016/0377-0273(92)90017-8</t>
  </si>
  <si>
    <t>HN504</t>
  </si>
  <si>
    <t>WOS:A1992HN50400005</t>
  </si>
  <si>
    <t>HAYWARD, PJ</t>
  </si>
  <si>
    <t>SOME ANTARCTIC AND SUB-ANTARCTIC SPECIES OF CELLEPORIDAE (BRYOZOA, CHEILOSTOMATA)</t>
  </si>
  <si>
    <t>Sixteen species of cheilostome Bryozoa, within the family Celleporidae Busk, 1852, are reported from Antarctica and the sub-Antarctic south-west Atlantic. Nine new species are described in the genera Osthimosia Jullien, 1888, Celleporina Gray, 1848 and Turbicellepora Ryland, 1963. Spigaleos gen. nov. is introduced for Cellepora horneroides Waters, 1904.</t>
  </si>
  <si>
    <t>HAYWARD, PJ (corresponding author), UNIV COLL SWANSEA,SCH BIOL SCI,MARINE ENVIRONM &amp; EVOLUT RES GRP,SINGLETON PK,SWANSEA SA2 8PP,W GLAM,WALES.</t>
  </si>
  <si>
    <t>10.1111/j.1469-7998.1992.tb03840.x</t>
  </si>
  <si>
    <t>HE272</t>
  </si>
  <si>
    <t>WOS:A1992HE27200008</t>
  </si>
  <si>
    <t>BLOCK, W; DAVENPORT, J; BALE, J</t>
  </si>
  <si>
    <t>ANIMALS AT LOW-TEMPERATURES</t>
  </si>
  <si>
    <t>COLD HARDINESS; TOLERANCE</t>
  </si>
  <si>
    <t>UNIV COLL N WALES,SCH OCEAN SCI,MENAI BRIDGE LL59 5EY,ENGLAND; UNIV LEEDS,DEPT PURE &amp; APPL BIOL,LEEDS LS2 9JT,W YORKSHIRE,ENGLAND</t>
  </si>
  <si>
    <t>Bangor University; University of Leeds</t>
  </si>
  <si>
    <t>BLOCK, W (corresponding author), BRITISH ANTARCTIC SURVEY,NAT ENVIRONM RES COUNCIL,HIGH CROSS,MADINGLEY RD,CAMBRIDGE CB3 0ET,ENGLAND.</t>
  </si>
  <si>
    <t>10.1111/j.1469-7998.1992.tb03844.x</t>
  </si>
  <si>
    <t>WOS:A1992HE27200012</t>
  </si>
  <si>
    <t>PERISSINOTTO, R; MCQUAID, CD</t>
  </si>
  <si>
    <t>LAND-BASED PREDATOR IMPACT ON VERTICALLY MIGRATING ZOOPLANKTON AND MICRONEKTON ADVECTED TO A SOUTHERN-OCEAN ARCHIPELAGO</t>
  </si>
  <si>
    <t>ANTARCTIC MARION ISLAND; PRINCE-EDWARD-ISLANDS; ENERGY-REQUIREMENTS; FORAGING RANGE; KING PENGUINS; MACARONI; DIET; FOOD; PATCHINESS; ECOLOGY</t>
  </si>
  <si>
    <t>Combined acoustic (12 and 120 kHz) and trawling (RMT-2 and Bongo net) surveys in offshore waters of the Prince Edward Archipelago revealed diurnal vertical migration of major prey species (the euphausiid Euphausia vallentini and the myctophid fish Krefftichthys anderssoni) of land-based predators. Migration was from 200-400 m in the day to near-surface levels at night and was linked to feeding periodicity. Consistently high winds result in drift of surface waters (down to 10-20 m) and advection of prey over the shelf. Within the seasonal limits of the investigation (autumn), an estimated 3200 t of zooplankton and 310 t of myctophid fish were carried over the shelf every 24 h. Predators in the archipelago consume ca 900 t of crustaceans and 1700 t of fish d-1. Thus, advection could supply sufficient crustaceans to the shelf area for the needs of the land-based predators, but is inadequate to support myctophid-feeding piscivores. Once over the shelf, prey attempting to migrate downwards would be trapped by bottom topography and vulnerable to predation. The fit between estimates of advection and consumption of different prey types is supported by observed prey densities and predator behaviour. Prey density in shelf and oceanic waters was similar at night, but decreased dramatically over, and downstream of, the shelf in the day. Rockhopper and Macaroni penguins are the most important crustacean predators and feed mainly over the shelf, with foraging ranges of about 30 and 100 km respectively. In contrast, King penguins account for &gt; 70% of the fish consumed in the area and forage in deep waters, having an average foraging range of 300 km. This spatial segregation of the main predators is consistent with the availability of their prey.</t>
  </si>
  <si>
    <t>PERISSINOTTO, R (corresponding author), RHODES UNIV, DEPT ZOOL &amp; ENTOMOL, SO OCEAN GRP, POB 94, GRAHAMSTOWN 6140, SOUTH AFRICA.</t>
  </si>
  <si>
    <t>McQuaid, Christopher/AAT-3725-2020</t>
  </si>
  <si>
    <t>McQuaid, Christopher/0000-0002-3473-8308</t>
  </si>
  <si>
    <t>10.3354/meps080015</t>
  </si>
  <si>
    <t>HK393</t>
  </si>
  <si>
    <t>WOS:A1992HK39300002</t>
  </si>
  <si>
    <t>HELBLING, EW; VILLAFANE, V; FERRARIO, M; HOLMHANSEN, O</t>
  </si>
  <si>
    <t>IMPACT OF NATURAL ULTRAVIOLET-RADIATION ON RATES OF PHOTOSYNTHESIS AND ON SPECIFIC MARINE-PHYTOPLANKTON SPECIES</t>
  </si>
  <si>
    <t>UV-B; CHLOROPHYLL; ANTARCTICA; WATERS; OZONE</t>
  </si>
  <si>
    <t>Natural phytoplankton populations from both Antarctic and tropical waters were exposed to solar radiation to determine the effects of ultraviolet radiation (UVR) on rates of photosynthesis. Radiation in the UV-A region (320 to 400 nm) was responsible for over 50% of the total inhibition due to UVR, with less than 50% due to UV-B (280 to 320 nm). Wavelengths &lt; 305 nm, which is the spectral region most enhanced under conditions of low ozone concentrations in the atmosphere, accounted for only 15 to 20% of the total inhibition due to UV-B radiation. Under high-light conditions on sunny days, photosynthetic rates were increased 200 to 300% by screening off all UVR below 378 nm. When the average UVR (295 to 385 nm) during the incubation period was below a threshold value of 5 to 10 W m-2, there was no significant depression of photosynthetic rates. Microscopic examinations of a phytoplankton population which was allowed to grow for 5 d under high solar irradiance indicated that UVR is more inhibitory to microplankton than to nanoplankton, and that it induced the formation of resting spores in diatom species of the genus Chaetoceros. Phytoplankton from tropical waters showed marked resistance to UVR as compared to Antarctic phytoplankton. Under the highest light conditions an increase in photosynthetic rates of 10 to 20% was recorded in some experiments by screening off all UVR &lt; 378 nm, but when data from all experiments with samples from surface waters in the tropics were analyzed, there was no significant difference between samples with or without natural solar UVR. Phytoplankton samples from below the pycnocline in tropical waters, however, were very sensitive to solar radiation, suggesting that the resistance shown by phytoplankton from surface waters reflects a photoadaptive process.</t>
  </si>
  <si>
    <t>NATL UNIV LA PLATA, FAC CIENCIAS NAT &amp; MUSEO, RA-1900 LA PLATA, ARGENTINA</t>
  </si>
  <si>
    <t>National University of La Plata; Museo La Plata</t>
  </si>
  <si>
    <t>HELBLING, EW (corresponding author), UNIV CALIF SAN DIEGO, SCRIPPS INST OCEANOG, POLAR RES PROGRAM, LA JOLLA, CA 92093 USA.</t>
  </si>
  <si>
    <t>Villafane, Virginia/0000-0002-9552-6069</t>
  </si>
  <si>
    <t>10.3354/meps080089</t>
  </si>
  <si>
    <t>WOS:A1992HK39300008</t>
  </si>
  <si>
    <t>WHITMAN, JM; BERGER, WH</t>
  </si>
  <si>
    <t>PLIOCENE PLEISTOCENE OXYGEN ISOTOPE RECORD SITE-586, ONTONG JAVA PLATEAU</t>
  </si>
  <si>
    <t>NORTHERN HEMISPHERE GLACIATION; DRILLING PROJECT HOLE-516A; WATER-MASS STRUCTURE; DEEP-SEA CARBONATES; STABLE ISOTOPE; BENTHIC FORAMINIFERA; SOUTHWEST PACIFIC; PLANKTONIC FORAMINIFERA; ATLANTIC-OCEAN; DISSOLUTION</t>
  </si>
  <si>
    <t>Oceanographic changes in the western equatorial Pacific during the past 6 Ma are inferred from oxygen isotopic analyses of planktic and benthic foraminifera from Ontong Java Plateau (DSDP Site 586). The taxa are Globigerinoides sacculifer, Pulleniatina, Cibicidoides wuellerstorfi, and Oridorsalis umbonatus. Cooling and ice buildup are indicated by an O-18 enrichment of 0.3 parts per thousand in the planktic species near 3.4 Ma. This shift apparently is compensated in the benthic data by a warming of the deep waters by between 1-degrees and 2-degrees-C. We suggest that the dominant source of upper deep water supply to the Pacific changed from Antarctic to North Atlantic at that time, the North Atlantic-derived water being warmer. Near 2.8 Ma (approximately) the planktic foraminifera again record an enrichment in O-18 (DELTA-delta-O-18 = 0.25 parts per thousand). We suggest ice buildup in the northern hemisphere as the cause, because of subsequent sharp increase in fluctuations of the delta-O-18 signal, that is, instability. The enrichment is magnified in the benthic foraminifera (DELTA-delta-O-18 = 0.5 parts per thousand) by a cooling of the deep water by 1.5-degrees at the time, presumably signalling a glacial-type reduction of North Atlantic Deep Water (NADW) production. Episodic divergence between the signals of G. sacculifer and Pulleniatina in the Pleistocene apparently reflects periods of increased upwelling in the western equatorial Pacific. The amplitude of ice volume fluctuations cannot be reconstructed from delta-O-18 data alone, unless there are constraints on temperature variations. The increase in amplitude of fluctuation of the benthic and planktic signals during the Pleistocene may be attributed either to an increase in maximum ice volume, or to an increase in the fractionation of continental ice, or a combination of both causes.</t>
  </si>
  <si>
    <t>UNIV CALIF SAN DIEGO, SCRIPPS INST OCEANOG, LA JOLLA, CA 92093 USA</t>
  </si>
  <si>
    <t>University of California System; University of California San Diego; Scripps Institution of Oceanography</t>
  </si>
  <si>
    <t>10.1016/0377-8398(92)90012-9</t>
  </si>
  <si>
    <t>HK170</t>
  </si>
  <si>
    <t>WOS:A1992HK17000001</t>
  </si>
  <si>
    <t>CRIPPS, GC</t>
  </si>
  <si>
    <t>BASE-LINE LEVELS OF HYDROCARBONS IN SEAWATER OF THE SOUTHERN-OCEAN - NATURAL VARIABILITY AND REGIONAL PATTERNS</t>
  </si>
  <si>
    <t>ORGANISMS</t>
  </si>
  <si>
    <t>CRIPPS, GC (corresponding author), BRITISH ANTARCTIC SURVEY, NERC, MADINGLEY RD, CAMBRIDGE CB3 0ET, ENGLAND.</t>
  </si>
  <si>
    <t>10.1016/0025-326X(92)90739-S</t>
  </si>
  <si>
    <t>HJ319</t>
  </si>
  <si>
    <t>WOS:A1992HJ31900013</t>
  </si>
  <si>
    <t>Howard, WR; Prell, WL</t>
  </si>
  <si>
    <t>Howard, William R.; Prell, Warren L.</t>
  </si>
  <si>
    <t>LATE QUATERNARY SURFACE CIRCULATION OF THE SOUTHERN INDIAN OCEAN AND ITS RELATIONSHIP TO ORBITAL VARIATIONS</t>
  </si>
  <si>
    <t>ANTARCTIC CIRCUMPOLAR CURRENT; DEEP-WATER CIRCULATION; POLAR FRONTAL ZONE; LATE PLEISTOCENE; ATLANTIC-OCEAN; NORTH-ATLANTIC; SEA-ICE; SUBTROPICAL CONVERGENCE; STATISTICAL-ANALYSIS; LAST DEGLACIATION</t>
  </si>
  <si>
    <t>The paleoceanographic history of the Southern Indian Ocean is reflected by the movement of two prominent dynamical features of the Southern Ocean: the Subtropical Convergence (STC) and the Antarctic Polar Front (APF). These fronts, and their associated sea surface temperature (SST) signatures, are well delineated by planktonic foramimeferal faunas in surface sediments of the southern Indian Ocean. Using a transect of piston cores between 42 degrees S and 48 degrees S at about 90 degrees E, we have reconstructed the latitudinal distribution of planktonic foraminiferal faunas over the past 5 00,000 years. These faunal variations imply changes in the palcolatitudes of the STC and APF and the surface isotherms associated with the fronts. Stratigraphic and chronologic control is provided by delta O-18, %CaCO3, and biostratigraphy. Our reconstruction indicates that the STC has been equatorward of its present position (similar to 40 degrees S) for most of the past 500,000 years and has been poleward of that position for only four relatively brief (similar to 10,000-year) intervals during that time. W e estimate six equatorward excursions of the APF over the same period, with a maximum total range of about six degrees of latitude. The average palco-position of the APF is about 46 degrees S, about 4 degrees north of its present position (similar to 50 degrees S). Ice-rafted debris, another indicator of APF position, occurs as far north as 45 degrees S during glacial intervals. Latitudinal gradients in SST show little glacial-interglacial changes between 42 degrees and 48 degrees S, suggesting that surface isotherms were displaced uniformly or that compression of SST gradients occurred outside the transect. Time series analyses of the SST records in this transect reveal statistically significant concentrations of variance in the primary orbital frequency bands. SST variations in these bands are coherent with orbital variations and with changes in delta O-18. S SST in the subantarctic Indian Ocean slightly precedes changes in delta O-18 occurring in thee eccentricity, obliquity, and precession bands, and lag orbital variations in the obliquity and precession bands. These results place important constraints on possible mechanisms of interhemispheric climatic timing. T he similarities in temporal patterns and timing among Southern Ocean SST, atmospheric CO2, and relative flux of North Atlantic Deep Water implicate atmospheric carbon dioxide and deep water circulation as possible interhemispheric pacing mechanisms.</t>
  </si>
  <si>
    <t>[Howard, William R.; Prell, Warren L.] Brown Univ, Dept Geol Sci, Providence, RI 02912 USA</t>
  </si>
  <si>
    <t>Brown University</t>
  </si>
  <si>
    <t>Howard, WR (corresponding author), Columbia Univ, Lamont Doherty Geol Observ, Palisades, NY 10964 USA.</t>
  </si>
  <si>
    <t>NSF [ATM 83-19372, ATM 88-12589, C-1059, OCE88-00001]; Office of Naval Research [N00014-87-K-0204]</t>
  </si>
  <si>
    <t>NSF(National Science Foundation (NSF)); Office of Naval Research(Office of Naval Research)</t>
  </si>
  <si>
    <t>S. Clemens, D. Anderson, and J. Imbrie provided detailed reviews of early drafts, and two anonymous referees provided careful formal reviews. We thank R. K. Matthews for supervision of the Benedum Stable Isotope Laboratory at Brown University, and A. Martin, A. Duffy, R. Fifer, C. Savaterre, and C. Roessler for technical assistance. Dennis Cassidy, the Antarctic Core Facility at Florida State University, and the Lamont-Doherty Geological Observatory provided samples. We thank J. Morley for useful comments and for unpublished data. This work was supported by NSF grants ATM 83-19372 and ATM 88-12589 (SPECMAP) to Brown University (W. L. Prell) through the Climate Dynamics Section, Division of Atmospheric Sciences. Support for the Antarctic Core Facility is provided by NSF Division of Polar Programs contract C-1059. Support for the Lamont-Doherty Geological Observatory Deep-Sea Sample Repository is provided by NSF grant OCE88-00001 and Office of Naval Research grant N00014-87-K-0204.</t>
  </si>
  <si>
    <t>10.1029/91PA02994</t>
  </si>
  <si>
    <t>V23KB</t>
  </si>
  <si>
    <t>WOS:000208340600005</t>
  </si>
  <si>
    <t>MCELROY, MB; SALAWITCH, RJ; MINSCHWANER, K</t>
  </si>
  <si>
    <t>THE CHANGING STRATOSPHERE</t>
  </si>
  <si>
    <t>PLANETARY AND SPACE SCIENCE</t>
  </si>
  <si>
    <t>MOLECULE SPECTROSCOPY EXPERIMENT; WINTER POLAR STRATOSPHERES; TOTAL REACTIVE NITROGEN; INSITU ER-2 DATA; ANTARCTIC STRATOSPHERE; NITRIC-ACID; ARCTIC STRATOSPHERE; OZONE DESTRUCTION; HETEROGENEOUS CHEMISTRY; NORTHERN-HEMISPHERE</t>
  </si>
  <si>
    <t>Large reductions in O3 observed in recent years over Antarctica in spring are the consequence of catalytic reactions involving industrially related radicals of chlorine and bromine. About 75% of the loss observed in 1987 was due to the ClO dimer scheme proposed by Molina and Molina (1987, J. phys. Chem. 91, 433) with the balance associated with the ClO-BrO mechanism introduced by McElroy et al. (1986, Nature 321, 759). The magnitude of O3 loss is sensitive to the extent of denitrification, the efficiency with which HNO3 is removed from the stratosphere by precipitation in particulate form. It depends also, according to present understanding, on the relative abundances of ClNO3 and HCl in air trapped originally in the polar vortex in late fall or early winter. High concentrations of ClO and BrO were observed also in the Arctic stratosphere during January and early February of 1989. It is estimated that about 10% of O3 contained in the Arctic stratosphere between about 16 and 20 km was lost during the winter of 1989. The extent of denitrification and the persistence of the vortex are the key factors influencing the magnitude of O3 loss in the north. It is shown, based on analysis of data from the Atmospheric Trace Molecule Spectroscopy experiment for early May 1985 at 47-degrees-S (Farmer et al., 1987, JPL Publication 87-32, JPL, Pasadena, CA), that heterogeneous chemistry (specifically the reaction of N2O5 with H2O on sulfuric acid droplets) can have an influence also on the composition of the mid-latitude stratosphere. Implications for midlatitude O3 of consequent changes in the concentrations of nitrogen, hydrogen and halogen radicals are discussed. It is suggested that changes in the abundance of O3 in the lower stratosphere in the tropics can have implications also for climate. The relatively warm climates of the Eocene and Cretaceous and the cold climates of recent glacial epochs may be associated with shallower and deeper stratospheres, respectively, with related expansion and contraction of the symmetric (Hadley) circulation. Changes in lower stratospheric O3 may be related to variations in stratospheric circulation corresponding to differing levels of CO2, with additional contributions for the contemporary environment due to elevated levels of industrial chlorine and bromine.</t>
  </si>
  <si>
    <t>HARVARD UNIV,DIV APPL SCI,CAMBRIDGE,MA 01238</t>
  </si>
  <si>
    <t>Harvard University</t>
  </si>
  <si>
    <t>MCELROY, MB (corresponding author), HARVARD UNIV,DEPT EARTH &amp; PLANETARY SCI,CAMBRIDGE,MA 01238, USA.</t>
  </si>
  <si>
    <t>Salawitch, Ross/B-4605-2009; 欧阳, 冰洁/G-2925-2011</t>
  </si>
  <si>
    <t>0032-0633</t>
  </si>
  <si>
    <t>PLANET SPACE SCI</t>
  </si>
  <si>
    <t>Planet Space Sci.</t>
  </si>
  <si>
    <t>FEB-MAR</t>
  </si>
  <si>
    <t>10.1016/0032-0633(92)90070-5</t>
  </si>
  <si>
    <t>HL073</t>
  </si>
  <si>
    <t>WOS:A1992HL07300016</t>
  </si>
  <si>
    <t>ENVIRONMENTAL INFORMATION FROM ICE CORES</t>
  </si>
  <si>
    <t>PAST 2 CENTURIES; ANTARCTIC ICE; ATMOSPHERIC CO2; POLAR ICE; HYDROGEN-PEROXIDE; CLIMATIC IMPACT; GREENLAND; RECORD; METHANE; SULFATE</t>
  </si>
  <si>
    <t>Human activities have a serious impact on climate and on the natural composition of the atmosphere. Information recorded in polar ice cores over the last several hundred millennia is invaluable to studies aimed at understanding the preindustrial environmental system and anticipating the future evolution of the atmosphere. An excellent understanding of the mechanisms of the ice record formation as well as a good assessment of the present polar atmospheric composition (trace gases, aerosol) is a prerequisite to interpreting correctly the past variations of the measured parameters. This paper explains what and how atmospheric parameters are recorded. Ambient air samples are encapsulated and stored in the ice bubbled by relatively simple processes. The isotopic composition of the H2O (ice) lattice is a reliable paleothermometer. The interpretation of the chemical composition of deposited snow in terms of past atmospheric composition of deposited snow in terms of past atmospheric composition (trace gases, aerosol) is more intricate and necessitates detailed discussions. The data obtained from deep ice cores provide precise information on the ice age environmental conditions: when polar temperature were some 10-degrees-C lower than now, atmospheric CO2 and CH4 contents were factors of 2 and 4 lower, respectively, than present conditions. At this time, sea salt and overall crustal dust depositions were significantly higher. The biogeochemical cycles of S and N were also disturbed according to modifications in source intensity and transport of gaseous precursors.</t>
  </si>
  <si>
    <t>LAB GLACIOL &amp; GEOPHYS ENVIRONN, BP 96, F-38402 ST MARTIN DHERES, FRANCE.</t>
  </si>
  <si>
    <t>1944-9208</t>
  </si>
  <si>
    <t>10.1029/91RG02725</t>
  </si>
  <si>
    <t>HK888</t>
  </si>
  <si>
    <t>WOS:A1992HK88800001</t>
  </si>
  <si>
    <t>BARRETT, PJ; HAMBREY, MJ</t>
  </si>
  <si>
    <t>PLIOPLEISTOCENE SEDIMENTATION IN FERRAR FJORD, ANTARCTICA</t>
  </si>
  <si>
    <t>SEDIMENTOLOGY</t>
  </si>
  <si>
    <t>GRAIN-SIZE DISTRIBUTIONS; VICTORIA LAND; FJORDS; TRANSPORT; GLACIER; SHELF</t>
  </si>
  <si>
    <t>A 166 m thick Plio-Pleistocene sequence of glacial sediments has been cored in Ferrar Fiord in the south-western corner of the Ross Sea, Antarctica. The core has the following lithofacies : massive diamictite (33% of the core; interpreted as lodgement or waterlain till), weakly stratified diamictite (25%; waterlain till or proximal glaciomarine sediment), well-stratified diamictite (8%; proximal glaciomarine or glaciolacustrine sediment), sandstone (25%; sand of aeolian or supraglacial origin), mudstone (7%; derived from subglacial debris and transported offshore in suspension), and minor amounts of rhythmite and tuff. The range of facies in this polar setting differs from those normally found in subpolar and temperate glacier fiord settings in the high proportion of aeolian-derived sand and the low proportion of mudstone facies. The core can be divided into two sequences based on composition and texture. The sequence from 162 to 100 mbsf (metres below the sea floor) comprises alterations of diamictite dominated by basement lithologies and thin marine mudstone beds. It is Pliocene in age (4.9-2.0 Ma) and records several advances and retreats of ice through the Transantarctic Mountains and across the drill site from the west. The sequence from 100 mbsf to the sea floor, of Pleistocene age, consists of alternations of diamictite, interpreted as lodgement and waterlain till, and sandstone of aeolian origin deposited in a glaciolacustrine setting, similar to ice-covered lakes in the Dry Valleys today. These sediments have a high volcanic component, and hence are thought to have been derived by the grounding and advance of the Ross Ice Shelf from the east past volcanic Ross Island. This change in source is attributed to the rising Transantarctic Mountains increasingly containing East Antarctic ice. The Pleistocene sequence above 100 mbsf clearly represents polar glacial sedimentation, with alternations of till and glaciolacustrine sand. Mudstones from the Pliocene sequence beneath include palynomorphs, indicating times when the landscape was at least partially vegetated, but contain no evidence of meltwater influence.</t>
  </si>
  <si>
    <t>UNIV CAMBRIDGE, SCOTT POLAR RES INST, CAMBRIDGE CB2 1ER, ENGLAND</t>
  </si>
  <si>
    <t>VICTORIA UNIV WELLINGTON, ANTARCTIC RES CTR, RES SCH EARTH SCI, POB 600, WELLINGTON, NEW ZEALAND.</t>
  </si>
  <si>
    <t>0037-0746</t>
  </si>
  <si>
    <t>1365-3091</t>
  </si>
  <si>
    <t>Sedimentology</t>
  </si>
  <si>
    <t>10.1111/j.1365-3091.1992.tb01025.x</t>
  </si>
  <si>
    <t>HK769</t>
  </si>
  <si>
    <t>WOS:A1992HK76900006</t>
  </si>
  <si>
    <t>WINKLER, P</t>
  </si>
  <si>
    <t>REGULAR FLUCTUATIONS OF SURFACE OZONE AT GEORG-VON-NEUMAYER STATION, ANTARCTICA</t>
  </si>
  <si>
    <t>It is shown, that surface ozone at the Georg-von-Neumayer (GvN) station in Antarctica exhibits long frequency fluctuations with periods at 30, 18, and 14 days. In some years, these periods are also visible in the temperature. Periods of 25-30 days have been established for antarctic radon-222 in the literature in several investigations, however, radon-222 measurements at GvN do not show the 30-day period which may be suppressed there by the meteorological situation. A hypothesis is proposed, explaining how the periodic fluctuations of ozone and of radon-222 at GvN and other sites could be caused by long-range transport phenomena. The mechanism which induces the periodic fluctuations remains unknown.</t>
  </si>
  <si>
    <t>WINKLER, P (corresponding author), METEOROL OBSERV HAMBURG,DEUTSCHER WETTERDIENST,FRAHMREDDER 95,W-2000 HAMBURG 65,GERMANY.</t>
  </si>
  <si>
    <t>10.1034/j.1600-0889.1992.00003.x</t>
  </si>
  <si>
    <t>HE503</t>
  </si>
  <si>
    <t>WOS:A1992HE50300003</t>
  </si>
  <si>
    <t>HOUSEAL, MP</t>
  </si>
  <si>
    <t>LIME DISEASE IN THE ANTARCTIC</t>
  </si>
  <si>
    <t>NEW ENGLAND JOURNAL OF MEDICINE</t>
  </si>
  <si>
    <t>HOUSEAL, MP (corresponding author), AMUNDSEN SCOTT STN, APO, AP USA.</t>
  </si>
  <si>
    <t>MASSACHUSETTS MEDICAL SOC</t>
  </si>
  <si>
    <t>WALTHAM</t>
  </si>
  <si>
    <t>WALTHAM WOODS CENTER, 860 WINTER ST,, WALTHAM, MA 02451-1413 USA</t>
  </si>
  <si>
    <t>0028-4793</t>
  </si>
  <si>
    <t>1533-4406</t>
  </si>
  <si>
    <t>NEW ENGL J MED</t>
  </si>
  <si>
    <t>N. Engl. J. Med.</t>
  </si>
  <si>
    <t>JAN 30</t>
  </si>
  <si>
    <t>HA991</t>
  </si>
  <si>
    <t>WOS:A1992HA99100031</t>
  </si>
  <si>
    <t>HENRIET, JP; MEISSNER, R; MILLER, H; BIALAS, J; BITTNER, R; DEBATIST, M; FLUH, E; HEDRICH, K; JOKAT, W; KAUL, N; MOONS, A; SORENSEN, G; WEVER, T; VERSTEEG, W</t>
  </si>
  <si>
    <t>ACTIVE MARGIN PROCESSES ALONG THE ANTARCTIC PENINSULA</t>
  </si>
  <si>
    <t>SYMP ON DETAILED STRUCTURE AND PROCESSES OF ACTIVE MARGINS</t>
  </si>
  <si>
    <t>AUG 25, 1989</t>
  </si>
  <si>
    <t>ISTANBUL, TURKEY</t>
  </si>
  <si>
    <t>TRANSFORM FAULTS; PACIFIC MARGIN; STRESS</t>
  </si>
  <si>
    <t>The Antarctic Peninsula has a remarkable record of active margin processes, which include subduction with progressive ridge-trench collisions, margin segmentation by major fracture zones, rifting in a hybrid back-arc and sheared plate margin context, fore-arc basin development and glacial-marine controlled trench fill processes. Several facets of these active margin processes both of internal (crustal dynamic) and external origin (climate-controlled) have been documented by a geophysical survey during the Antarktis VI/2 cruise of R.V. Polarstern (October-December 1987). Reflection seismic profiles have been shot over the rift basin of Bransfield Strait, over an elongated sediment-filled trough interpreted as a fore-arc basin, over accretional and progradational slopes, over recent and ancient trench environments and over the facing oceanic domain. In this oceanic domain, different fracture zones have highly contrasting morphological and geophysical expressions. The subduction of a fracture zone like Hero F.Z., characterized by a significant relief possibly related to the presence of buoyant (serpentinite) ridges, may have been a factor of subduction termination for the last segment of the Aluk (Drake) plate; it may also have played a role in the separation of a blueschist-bearing fragment (Smith Island) from the base of the accretionary plate margin and in its lift to the surface. The magnetic anomaly pattern of the oceanic slabs facing the northwestern Peninsula margin shows evidence of an intriguing spreading acceleration, which apparently preceded ridge-trench collision. The same anomaly pattern provides a clue to the stratigraphic interpretation of the oceanic sediment cover and of the frontal part of the prograding, now passive margin south of the South Shetland Island Arc. An apparently broken and tilted oceanic plate fragment, squeezed between the South Shetland Trench and Shackleton Fracture Zone, may argue for the role of transpression associated with the oblique convergence of the Antarctic and Scotia plates.</t>
  </si>
  <si>
    <t>STATE UNIV GHENT,RENARD CTR MARINE GEOL,B-9000 GHENT,BELGIUM; INST GEOPHYS,W-2300 KIEL,GERMANY; ALFRED WEGENER INST POLAR &amp; MARINE RES,W-2850 BREMERHAVEN,GERMANY</t>
  </si>
  <si>
    <t>Ghent University; Helmholtz Association; Alfred Wegener Institute, Helmholtz Centre for Polar &amp; Marine Research</t>
  </si>
  <si>
    <t>De Batist, Marc/F-5722-2012; Bialas, Jörg/A-7207-2015</t>
  </si>
  <si>
    <t>De Batist, Marc/0000-0002-1625-2080; Miller, Heinrich/0000-0003-1015-2828</t>
  </si>
  <si>
    <t>10.1016/0040-1951(92)90235-X</t>
  </si>
  <si>
    <t>HF531</t>
  </si>
  <si>
    <t>WOS:A1992HF53100004</t>
  </si>
  <si>
    <t>BOTT, MHP; STERN, TA</t>
  </si>
  <si>
    <t>FINITE-ELEMENT ANALYSIS OF TRANSANTARCTIC MOUNTAIN UPLIFT AND COEVAL SUBSIDENCE IN THE ROSS EMBAYMENT</t>
  </si>
  <si>
    <t>FLEXURAL UPLIFT; STRESS; LITHOSPHERE; EXTENSION; BOUNDARY; EARTHQUAKES; ANTARCTICA; CONVECTION; MANTLE; CRUST</t>
  </si>
  <si>
    <t>The Transantarctic Mountains, which mark the boundary between East and West Antarctica, arguably form the largest continental rift-shoulder structure on earth. Viscoelastic finite element analysis has been used to model the present state of uplift, and of subsidence of the adjacent Victoria Land Basin, as the response to the lithospheric tension and basal upthrust produced by the low density uppermost mantle underlying adjacent West Antarctica and extending for 50-70 km beneath the Transantarctic Mountains. The observed uplift and complementary subsidence across the Transantarctic Fault can be matched by Model TAM4 with a low density upper mantle (-50 kg/m3) extending 70 km westwards from the fault and from 45 to 200 km depth. The East Antarctic lithosphere as modelled has an elastic thickness of 100 km which decreases to about 25 km at the eastern margin of the craton where the uplift is occurring and is 25 km thick beneath adjacent West Antarctica. Alternatively, in Model TAM5 low density upper mantle extends for only 50 km beneath the Mountains, and an upper mantle of smaller density contrast (-36 kg/m3) extending proportionately deeper to 254 km depth is required to match the observations. A horizontal deviatoric tension of 120 MPa (TAM4) or 150 MPa (TAM5) occurs in the thin elastic lithosphere of West Antarctica as a result of the sub-lithospheric loading caused by the low density upper mantle, but this dies off into East Antarctica on passing through the Mountains. Additionally, there are substantial superimposed bending stresses due to flexure on both sides of the fault. Such high stresses suggest elastic failure to be occurring, which underscores the paradox of the apparent aseismicity of Antarctica. The result of superimposing a supplementary compression averaging 20 MPa across the edge of the 100 km thick lithosphere of East Antarctica is to reduce the amplitude of the flexural uplift by about 19% and the subsidence by about 32% as a result of the reduced deviatoric tensions. A superimposed lithospheric tension has the exact opposite effect. The models with superimposed stresses suggest that the main plate interior stress field is less important than the locally derived loading stresses in the present support of the Transantarctic Mountains.</t>
  </si>
  <si>
    <t>DSIR,WELLINGTON,NEW ZEALAND</t>
  </si>
  <si>
    <t>BOTT, MHP (corresponding author), UNIV DURHAM,DEPT GEOL SCI,DURHAM DH1 3LE,ENGLAND.</t>
  </si>
  <si>
    <t>10.1016/0040-1951(92)90241-W</t>
  </si>
  <si>
    <t>WOS:A1992HF53100010</t>
  </si>
  <si>
    <t>CHARLSON, RJ; SCHWARTZ, SE; HALES, JM; CESS, RD; COAKLEY, JA; HANSEN, JE; HOFMANN, DJ</t>
  </si>
  <si>
    <t>CLIMATE FORCING BY ANTHROPOGENIC AEROSOLS</t>
  </si>
  <si>
    <t>GLOBAL CLOUD ALBEDO; SOUTH-AMERICAN CONTINENT; EARTHS RADIATION BUDGET; ICE-CORE RECORD; ATMOSPHERIC SULFUR; UNITED-STATES; ANTARCTIC PRECIPITATION; MARINE-PHYTOPLANKTON; IMPURITY SOURCES; WATER CLOUDS</t>
  </si>
  <si>
    <t>Although long considered to be of marginal importance to global climate change, tropospheric aerosol contributes substantially to radiative forcing, and anthropogenic sulfate aerosol in particular has imposed a major perturbation to this forcing. Both the direct scattering of short-wavelength solar radiation and the modification of the shortwave reflective properties of clouds by sulfate aerosol particles increase planetary albedo, thereby exerting a cooling influence on the planet. Current climate forcing due to anthropogenic sulfate is estimated to be - 1 to - 2 watts per square meter, globally averaged. This perturbation is comparable in magnitude to current anthropogenic greenhouse gas forcing but opposite in sign. Thus, the aerosol forcing has likely offset global greenhouse warming to a substantial degree. However, differences in geographical and seasonal distributions of these forcings preclude any simple compensation. Aerosol effects must be taken into account in evaluating anthropogenic influences on past, current, and projected future climate and in formulating policy regarding controls on emission of greenhouse gases and sulfur dioxide. Resolution of such policy issues requires integrated research on the magnitude and geographical distribution of aerosol climate forcing and on the controlling chemical and physical processes.</t>
  </si>
  <si>
    <t>UNIV WASHINGTON, INST ENVIRONM STUDIES, SEATTLE, WA 98195 USA; BROOKHAVEN NATL LAB, DIV ENVIRONM CHEM, UPTON, NY 11973 USA; PACIFIC NW LAB, DEPT ATMOSPHER SCI, RICHLAND, WA 99352 USA; SUNY STONY BROOK, INST TERR &amp; PLANETARY ATMOSPHERES, STONY BROOK, NY 11794 USA; OREGON STATE UNIV, DEPT ATMOSPHER SCI, CORVALLIS, OR 97331 USA; NASA, GODDARD INST SPACE STUDIES, NEW YORK, NY 10025 USA; NOAA, CLIMATE MONITORING &amp; DIAGNOST LAB, BOULDER, CO 80303 USA</t>
  </si>
  <si>
    <t>University of Washington; University of Washington Seattle; United States Department of Energy (DOE); Brookhaven National Laboratory; United States Department of Energy (DOE); Pacific Northwest National Laboratory; State University of New York (SUNY) System; State University of New York (SUNY) Stony Brook; Oregon State University; National Aeronautics &amp; Space Administration (NASA); NASA Goddard Space Flight Center; Goddard Institute for Space Studies; National Oceanic Atmospheric Admin (NOAA) - USA</t>
  </si>
  <si>
    <t>UNIV WASHINGTON, DEPT ATMOSPHER SCI, SEATTLE, WA 98195 USA.</t>
  </si>
  <si>
    <t>Schwartz, Stephen E/C-2729-2008</t>
  </si>
  <si>
    <t>Schwartz, Stephen E./0000-0001-6288-310X</t>
  </si>
  <si>
    <t>JAN 24</t>
  </si>
  <si>
    <t>10.1126/science.255.5043.423</t>
  </si>
  <si>
    <t>HA590</t>
  </si>
  <si>
    <t>WOS:A1992HA59000029</t>
  </si>
  <si>
    <t>LELIEVELD, J; CRUTZEN, PJ</t>
  </si>
  <si>
    <t>INDIRECT CHEMICAL EFFECTS OF METHANE ON CLIMATE WARMING</t>
  </si>
  <si>
    <t>ATMOSPHERIC CO2; ANTARCTIC ICE; MODEL; TROPOSPHERE; STRATOSPHERE; EMISSIONS; CARBON</t>
  </si>
  <si>
    <t>METHANE concentrations in the atmosphere have increased from about 0.75 to 1.7 p.p.m.v. since pre-industrial times 1,2. The current annual rate of increase of about 0.8% yr-1 (ref. 2) is due to increases in industrial and agricultural emissions. This increase in atmospheric methane concentrations not only influences the climate directly, but also indirectly through chemical reactions. Here we show that the climate effects of methane's atmospheric chemistry have previously been overestimated, notably by the Intergovernmental Panel on Climate Change (IPCC) 3, largely owing to neglect of the height dependence of certain atmospheric radiative processes. Using available estimates of fossil-fuel-related leaks of methane, our results show that switching from coal and oil to natural gas as an energy source would reduce climate warming. A significant fraction of methane emissions cannot, however, be accounted for by known sources; should leakages from gas production and distribution be underestimated for some countries, then it might be unwise to switch to using natural gas.</t>
  </si>
  <si>
    <t>Crutzen, Paul J/F-6044-2012; Lelieveld, Johannes (Jos)/A-1986-2013</t>
  </si>
  <si>
    <t>Lelieveld, Johannes (Jos)/0000-0001-6307-3846</t>
  </si>
  <si>
    <t>JAN 23</t>
  </si>
  <si>
    <t>10.1038/355339a0</t>
  </si>
  <si>
    <t>HA591</t>
  </si>
  <si>
    <t>WOS:A1992HA59100063</t>
  </si>
  <si>
    <t>SOLOMON, S; MILLS, M; HEIDT, LE; POLLOCK, WH; TUCK, AF</t>
  </si>
  <si>
    <t>ON THE EVALUATION OF OZONE DEPLETION POTENTIALS</t>
  </si>
  <si>
    <t>STRATOSPHERIC OZONE; ANTARCTIC OZONE; PROFILE MEASUREMENTS; MODEL-CALCULATIONS; MIDDLE ATMOSPHERE; NUMERICAL-MODEL; MCMURDO-STATION; CHLORINE; VORTEX; DESTRUCTION</t>
  </si>
  <si>
    <t>Observations of methane, CFC-11, and ozone losses are used along with insights from models and observations regarding interrelationships between tracers to develop a semi-empirical framework for evaluating global ozone depletion potentials. Direct measurements of some hydrochlorofluorocarbons including HCFC-22 in the Arctic lower stratosphere are also used to evaluate the local ozone depletion potentials there. This approach assumes that all of the observed ozone destruction in the contemporary atmosphere is due to chlorine and that the depletion is proportional to the local relative chlorine release. It is shown that the global ozone depletion potentials for compounds with relatively long stratospheric lifetimes such as HCFC-22 and HCFC-142b are likely to be larger than those generally predicted by gas phase chemical models, due largely to the importance of lower stratospheric ozone losses that are not simulated in gas phase studies. The analysis presented suggests that the globally averaged efficiency for ozone depletion by HCFC-22 is as much as a factor of 2 larger than some gas phase model estimates. For compounds with short stratospheric lifetimes such as CCl4 and CH3CCl3, on the other hand, gas phase models likely overestimates the ozone depletion potentials for the present-day stratosphere. Observations of polar ozone loss and reactive halogen radical abundances also imply that the globally averaged ozone depletion potentials for brominated species for the contemporary stratosphere could be as much as 1.5-3 times greater than some gas phase model predictions, depending upon lower stratospheric loss processes.</t>
  </si>
  <si>
    <t>UNIV COLORADO, BOULDER, CO 80309 USA; NATL CTR ATMOSPHER RES, BOULDER, CO 80307 USA</t>
  </si>
  <si>
    <t>University of Colorado System; University of Colorado Boulder; National Center Atmospheric Research (NCAR) - USA</t>
  </si>
  <si>
    <t>SOLOMON, S (corresponding author), NOAA, AERON LAB, REAL8, 325 S BROADWAY, BOULDER, CO 80303 USA.</t>
  </si>
  <si>
    <t>Tuck, Adrian/F-6024-2011; Mills, Michael/B-5068-2010</t>
  </si>
  <si>
    <t>Tuck, Adrian/0000-0002-2074-0538; Mills, Michael/0000-0002-8054-1346</t>
  </si>
  <si>
    <t>JAN 20</t>
  </si>
  <si>
    <t>D1</t>
  </si>
  <si>
    <t>10.1029/91JD02613</t>
  </si>
  <si>
    <t>HA087</t>
  </si>
  <si>
    <t>WOS:A1992HA08700001</t>
  </si>
  <si>
    <t>GIOVINETTO, MB; BROMWICH, DH; WENDLER, G</t>
  </si>
  <si>
    <t>ATMOSPHERIC NET TRANSPORT OF WATER-VAPOR AND LATENT-HEAT ACROSS 70-DEGREES-S</t>
  </si>
  <si>
    <t>KATABATIC WINDS; SEA-ICE; SOUTHERN-HEMISPHERE; ENERGY EXCHANGE; ANTARCTICA; BALANCE; MODEL</t>
  </si>
  <si>
    <t>The annual net atmospheric transports of water vapor and latent heat poleward across 70-degrees-S are estimated using the latest compilation of surface mass balance for the Antarctic ice sheet and new estimates of precipitation and evaporation in sectors of the southern oceans and of seaward drifting snow transport in particular sectors of the ice sheet. The mass and energy exchange rates at the ice sheet-atmosphere and ocean-atmosphere interfaces are integrated strictly for areas within that latitude. The estimates of net southward water vapor transport (6.6 +/- 1.3 kg m-1 s-1) and latent heat transport (18.9 +/- 3.6 MJ m-1 s-1) are larger than reported in all preceding studies, based on atmospheric advection and moisture data collected at stations located between 66-degrees-S and 80-degrees-S, and are generally in agreement with those based on surface mass balance data and seaward drifting snow transport across the ice terminus which extends between 65-degrees-S and 79-degrees-S.</t>
  </si>
  <si>
    <t>OHIO STATE UNIV, BYRD POLAR RES CTR, COLUMBUS, OH 43210 USA; UNIV ALASKA, DEPT GEOPHYS, FAIRBANKS, AK 99701 USA</t>
  </si>
  <si>
    <t>University System of Ohio; Ohio State University; University of Alaska System; University of Alaska Fairbanks</t>
  </si>
  <si>
    <t>GIOVINETTO, MB (corresponding author), UNIV CALGARY, DEPT GEOG, CALGARY T2N 1N4, ALBERTA, CANADA.</t>
  </si>
  <si>
    <t>Bromwich, David H/C-9225-2016</t>
  </si>
  <si>
    <t>10.1029/91JD02485</t>
  </si>
  <si>
    <t>WOS:A1992HA08700007</t>
  </si>
  <si>
    <t>PROFFITT, MH; SOLOMON, S; LOEWENSTEIN, M</t>
  </si>
  <si>
    <t>COMPARISON OF 2-D MODEL SIMULATIONS OF OZONE AND NITROUS-OXIDE AT HIGH-LATITUDES WITH STRATOSPHERIC MEASUREMENTS</t>
  </si>
  <si>
    <t>ANTARCTIC STRATOSPHERE; MIDDLE ATMOSPHERE; NUMERICAL-MODEL; WINTER; TRANSPORT; HOLE; CH4; N2O</t>
  </si>
  <si>
    <t>A linear reference relationship between O3 and N2O has been used to estimate polar winter O3 loss from aircraft data taken in the lower stratosphere; Here we evaluate this relationship at high latitudes by comparing it with a two-dimensional (2-D) model simulation and with NIMBUS 7 satellite measurements. Although comparisons with satellite measurements are limited to January through May, the model simulations are compared during other seasons. The model simulations and the satellite data are found to be consistent with the winter O3 loss analysis, It is shown that such analyses are likely to be inappropriate during other seasons.</t>
  </si>
  <si>
    <t>NASA, AMES RES CTR, MOFFETT FIELD, CA 94035 USA</t>
  </si>
  <si>
    <t>National Aeronautics &amp; Space Administration (NASA); NASA Ames Research Center</t>
  </si>
  <si>
    <t>PROFFITT, MH (corresponding author), NOAA, AERON LAB, 325 BROADWAY, BOULDER, CO 80303 USA.</t>
  </si>
  <si>
    <t>10.1029/91JD02756</t>
  </si>
  <si>
    <t>WOS:A1992HA08700009</t>
  </si>
  <si>
    <t>CRAIG, H; WHARTON, RA; MCKAY, CP</t>
  </si>
  <si>
    <t>OXYGEN SUPERSATURATION IN ICE-COVERED ANTARCTIC LAKES - BIOLOGICAL VERSUS PHYSICAL CONTRIBUTIONS</t>
  </si>
  <si>
    <t>Freezing in ice-covered lakes causes dissolved gases to become supersaturated while at the same time removing gases trapped in the ablating ice cover. Analysis of N2, O2, and Ar in bubbles from Lake Hoare ice shows that, white O2 is approximately 2.4 times supersaturated in the water below the ice, only 11% of the O2 input to this lake is due to biological activity: 89% of the O2 is derived from meltwater inflow. Trapped bubbles in a subliming ice cover provide a natural fluxmeter for gas exchange: in Lake Hoare as much as 70% of the total gas loss may occur by advection through the ice cover, including approximately 75% of the N2, approximately 59% of the O2, and approximately 57% of the Ar losses. The remaining gas fractions are removed by respiration at the lower boundary (O2) and by molecular exchange with the atmosphere in the peripheral summer moat around the ice.</t>
  </si>
  <si>
    <t>UNIV NEVADA SYST,DESERT RES INST,RENO,NV 89506; NASA,AMES RES CTR,DIV SPACE SCI,MOFFETT FIELD,CA 94035</t>
  </si>
  <si>
    <t>Nevada System of Higher Education (NSHE); University of Nevada Reno; Desert Research Institute NSHE; National Aeronautics &amp; Space Administration (NASA); NASA Ames Research Center</t>
  </si>
  <si>
    <t>CRAIG, H (corresponding author), UNIV CALIF SAN DIEGO,SCRIPPS INST OCEANOG,ISOTOPE LAB,LA JOLLA,CA 92093, USA.</t>
  </si>
  <si>
    <t>McKay, Christopher/0000-0002-6243-1362</t>
  </si>
  <si>
    <t>NCCDPHP CDC HHS [DP84-16340] Funding Source: Medline</t>
  </si>
  <si>
    <t>NCCDPHP CDC HHS</t>
  </si>
  <si>
    <t>JAN 17</t>
  </si>
  <si>
    <t>10.1126/science.11539819</t>
  </si>
  <si>
    <t>GZ695</t>
  </si>
  <si>
    <t>WOS:A1992GZ69500038</t>
  </si>
  <si>
    <t>EPPLEY, RW; CHAVEZ, FP; BARBER, RT</t>
  </si>
  <si>
    <t>STANDING STOCKS OF PARTICULATE CARBON AND NITROGEN IN THE EQUATORIAL PACIFIC AT 150-DEGREES-W</t>
  </si>
  <si>
    <t>SUB-TROPICAL GYRE; NORTH PACIFIC; ANTARCTIC OCEANS; ATLANTIC-OCEAN; ORGANIC-CARBON; EUPHOTIC ZONE; PHYTOPLANKTON; MATTER; SEA; BACTERIOPLANKTON</t>
  </si>
  <si>
    <t>In March 1988 a north-south transect at longitude 150-degrees-W was carried out in the equatorial Pacific between latitude 15-degrees-N and 15-degrees-S. Observations of suspended particulate matter in the euphotic zone included particulate carbon, nitrogen, and chlorophyll, with a few samples taken for counting picoplankton and nanoplankton. Nearly all the particulate nitrogen is accounted for by bacteria and phytoplankton. The standing stock of bacterial C and N exceeded that of phytoplankton. The residence time of particulate organic carbon in the surface water was only 4-5 days in the equatorial upwelling, but 10-15 days to the north and south, suggesting relatively rapid removal by recycling and lateral advection.</t>
  </si>
  <si>
    <t>MONTEREY BAY AQUARIUM RES INST, PACIFIC GROVE, CA 93950 USA; DUKE UNIV, MARINE LAB, BEAUFORT, NC 28516 USA</t>
  </si>
  <si>
    <t>Monterey Bay Aquarium Research Institute; Duke University</t>
  </si>
  <si>
    <t>UNIV CALIF SAN DIEGO, SCRIPPS INST OCEANOG, MARINE LIFE RES GRP, LA JOLLA, CA 92093 USA.</t>
  </si>
  <si>
    <t>JAN 15</t>
  </si>
  <si>
    <t>C1</t>
  </si>
  <si>
    <t>10.1029/91JC01386</t>
  </si>
  <si>
    <t>GZ123</t>
  </si>
  <si>
    <t>WOS:A1992GZ12300005</t>
  </si>
  <si>
    <t>TURNER, J; RASCHKE, E</t>
  </si>
  <si>
    <t>REMOTE-SENSING IN THE POLAR-REGIONS - PREFACE</t>
  </si>
  <si>
    <t>INTERNATIONAL JOURNAL OF REMOTE SENSING</t>
  </si>
  <si>
    <t>TURNER, J (corresponding author), BRITISH ANTARCTIC SURVEY,NAT ENVIRONM RES COUNCIL,HIGH CROSS,MADINGLEY RD,CAMBRIDGE CB3 0ET,ENGLAND.</t>
  </si>
  <si>
    <t>0143-1161</t>
  </si>
  <si>
    <t>INT J REMOTE SENS</t>
  </si>
  <si>
    <t>Int. J. Remote Sens.</t>
  </si>
  <si>
    <t>JAN 10</t>
  </si>
  <si>
    <t>Remote Sensing; Imaging Science &amp; Photographic Technology</t>
  </si>
  <si>
    <t>GZ503</t>
  </si>
  <si>
    <t>WOS:A1992GZ50300001</t>
  </si>
  <si>
    <t>KIKUCHI, T; SATOW, K; OHATA, T; YAMANOUCHI, T; NISHIO, F</t>
  </si>
  <si>
    <t>WIND AND TEMPERATURE REGIME IN MIZUHO PLATEAU, EAST ANTARCTICA</t>
  </si>
  <si>
    <t>5TH SCIENTIFIC ASSEMBLY OF THE INTERNATIONAL ASSOC OF METEOROLOGY AND ATMOSPHERIC PHYSICS</t>
  </si>
  <si>
    <t>AUG 08, 1989</t>
  </si>
  <si>
    <t>UNIV READING, READING, ENGLAND</t>
  </si>
  <si>
    <t>UNIV READING</t>
  </si>
  <si>
    <t>Wind and temperature are the most important factors in describing the climate on an Antarctic plateau. Japanese Antarctic Research Expeditions have conducted a series of oversnow traverses in Mizuho Plateau, East Antarctica. Data have been collected on the annual mean temperatures, which are inferred from 10 m depth snow temperatures, and on the prevailing wind directions, which are inferred from the snow surface reliefs. The data from the ground-based observations have been combined with remotely sensed data both from satellites and airplanes. Annually averaged NOAA channel 5 brightness temperatures correlate well with the 10 m snow temperatures. The synthesized prevailing windfield shows a clear distinction between the katabatic wind system and that of the synoptic disturbances. Confluence zones are also identified but their presence seems only intermittent. A slight but significant climate difference has been observed between ridges and troughs of the plateau due to the difference in katabatic wind forces.</t>
  </si>
  <si>
    <t>NAGAOKA COLL TECHNOL,NAGAOKA 940,JAPAN; NAGOYA UNIV,WATER RES INST,CHIKUSA KU,NAGOYA,AICHI 464,JAPAN; NATL INST POLAR RES,ITABASHI KU,TOKYO 173,JAPAN</t>
  </si>
  <si>
    <t>Nagoya University; Research Organization of Information &amp; Systems (ROIS); National Institute of Polar Research (NIPR) - Japan</t>
  </si>
  <si>
    <t>KIKUCHI, T (corresponding author), KOCHI UNIV,DEPT PHYS,AKEBONO CHO,KOCHI 780,JAPAN.</t>
  </si>
  <si>
    <t>Yamanouchi, Takashi/P-2041-2015</t>
  </si>
  <si>
    <t>10.1080/01431169208904026</t>
  </si>
  <si>
    <t>WOS:A1992GZ50300007</t>
  </si>
  <si>
    <t>TURNER, J; ELLROTT, H</t>
  </si>
  <si>
    <t>HIGH-LATITUDE MOISTURE STRUCTURE DETERMINED FROM HIRS WATER-VAPOR IMAGERY</t>
  </si>
  <si>
    <t>An atmospheric transmittance model has been applied to Antarctic radiosonde ascents in order to examine the high-latitude normalized weighting functions (NWF) of the water vapour channels on the High Resolution Infrared Radiation Sounder (HIRS). In the Antarctic coastal region the 6.7-mu-m radiances are shown to be largely atmospheric in origin and imagery created from these data can provide useful diagnostic information on tropospheric water vapour, even during the winter months. The 7.3-mu-m data contain a large surface contribution and have less value as a diagnostic tool. An example is shown of HIRS water vapour imagery of the Antarctic at a time when a cold front was descending from the Antarctic Plateau to the coastal area. The imagery clearly showed the dry air behind the front and provided information that was not available with any other imagery channel. A second example of a North Atlantic polar low shows the contaminating effect of cloud when deep atmospheric systems are being examined.</t>
  </si>
  <si>
    <t>10.1080/01431169208904027</t>
  </si>
  <si>
    <t>WOS:A1992GZ50300008</t>
  </si>
  <si>
    <t>EBERT, EE</t>
  </si>
  <si>
    <t>PATTERN-RECOGNITION ANALYSIS OF POLAR CLOUDS DURING SUMMER AND WINTER</t>
  </si>
  <si>
    <t>CLASSIFICATION; ALGORITHM; CLIMATE; AVHRR</t>
  </si>
  <si>
    <t>A pattern recognition algorithm is demonstrated which classifies eighteen surface and cloud types in high-latitude AVHRR imagery based on several spectral and textural features, then estimates the cloud properties (fractional coverage, albedo, and brightness temperature) using a hybrid histogram and spatial coherence technique. The summertime version of the algorithm uses both visible and infrared data (AVHRR channels 1-4), while the wintertime version uses only infrared data (AVHRR channels 3-5). Three days of low-resolution AVHRR imagery from the Arctic and Antarctic during January and July 1984 were analysed for cloud type and fractional coverage. The analysis showed significant amounts of high cloudiness in the Arctic during one day in winter. The Antarctic summer scene was characterized by heavy cloud cover in the southern ocean and relatively clear conditions in the continental interior. A large region of extremely low brightness temperatures in East Antarctica during winter suggests the presence of polar stratospheric cloud.</t>
  </si>
  <si>
    <t>UNIV WISCONSIN,MADISON,WI 53706</t>
  </si>
  <si>
    <t>Ebert, Elizabeth/0000-0001-5284-1651</t>
  </si>
  <si>
    <t>10.1080/01431169208904028</t>
  </si>
  <si>
    <t>WOS:A1992GZ50300009</t>
  </si>
  <si>
    <t>YAMANOUCHI, T; KAWAGUCHI, S</t>
  </si>
  <si>
    <t>CLOUD DISTRIBUTION IN THE ANTARCTIC FROM AVHRR DATA AND RADIATION MEASUREMENTS AT THE SURFACE</t>
  </si>
  <si>
    <t>SNOW; CLASSIFICATION; TEMPERATURE; IMAGERY; NIGHT</t>
  </si>
  <si>
    <t>Cloud distributions were analysed from the AVHRR data of the NOAA satellite received at Syowa Station (69-degrees-S, 39-degrees 35'E) in Antarctica. Algorithms to derive cloud amount using the brightness temperature difference of infrared channels 3 and 4, or 4 and 5, were assessed by comparing the satellite cloud amount to the manual cloud amount and the downward longwave radiation at the ground surface. Cloud amounts obtained by the brightness temperature difference of channels 3 and 4 in summer agreed with the manual cloud amounts at the surface, and was highly correlated to the downward longwave fluxes. Cloud amounts from channels 4 and 5 showed a rough agreement with the surface cloud amounts. Distributions of cloud derived from the pilot datasets were examined.</t>
  </si>
  <si>
    <t>YAMANOUCHI, T (corresponding author), NATL INST POLAR RES,9-10 KAGA 1-CHOME,ITABASHI KU,TOKYO 173,JAPAN.</t>
  </si>
  <si>
    <t>10.1080/01431169208904029</t>
  </si>
  <si>
    <t>WOS:A1992GZ50300010</t>
  </si>
  <si>
    <t>LACHLANCOPE, TA</t>
  </si>
  <si>
    <t>THE USE OF A SIMULTANEOUS PHYSICAL RETRIEVAL SCHEME FOR SATELLITE DERIVED ATMOSPHERIC TEMPERATURES - WEDDELL SEA, ANTARCTICA</t>
  </si>
  <si>
    <t>Atmospheric temperature retrievals obtained by a simultaneous physical scheme and a statistical scheme are compared using data gathered over the Weddell Sea, Antarctica during January 1986. Ground truth data were obtained from radiosonde ascents. The statistical approach gave errors smaller than those of the physical method. Several modifications to the physical scheme were tried but, although some individual retrievals did show an improvement, the errors were still greater than for the statistical scheme. The results are for retrievals over the sea or low lying coast; it is expected that the physical scheme will give better results than the statistical scheme over the high Antarctic plateau as it allows for the effect of ground elevation in the temperature profile determination.</t>
  </si>
  <si>
    <t>LACHLANCOPE, TA (corresponding author), BRITISH ANTARCTIC SURVEY, NAT ENVIRONM RES COUNCIL, HIGH CROSS, MADINGLEY RD, CAMBRIDGE CB3 0ET, ENGLAND.</t>
  </si>
  <si>
    <t>4 PARK SQUARE, MILTON PARK, ABINGDON OX14 4RN, OXON, ENGLAND</t>
  </si>
  <si>
    <t>10.1080/01431169208904031</t>
  </si>
  <si>
    <t>WOS:A1992GZ50300012</t>
  </si>
  <si>
    <t>TENBRINK, U; STERN, T</t>
  </si>
  <si>
    <t>RIFT FLANK UPLIFTS AND HINTERLAND BASINS - COMPARISON OF THE TRANSANTARCTIC MOUNTAINS WITH THE GREAT ESCARPMENT OF SOUTHERN AFRICA</t>
  </si>
  <si>
    <t>EAST ANTARCTIC CRATON; HEAT-FLOW; CONTINENTAL MARGINS; SOUTHWESTERN AFRICA; FLEXURAL UPLIFT; LITHOSPHERE; EXTENSION; THICKNESS; MODEL; CONVECTION</t>
  </si>
  <si>
    <t>Uplifted rift margins are a common feature of continents and oceans. Two variants of rift flank morphologies have been recognized: One in which the topography warps down from an inland high toward the continental margin, and one where the tropographic peak lies close to the continental margin. The Great Escarpment of southern Africa and the Transantarctic Mountains are examples of the first and the second variants of rift flanks, respectively. Both rift flanks are bordered on their landward side by broad continental basins: the Kalahari and the Wilkes hinterland basins. If these basins are interpreted as flexural outer lows that deepen in unison with the uplift of the rift flanks, the lithosphere on the uplifted side is very rigid in both cases (elastic thickness T(e) of 100 +/- 20 km for southern Africa and 110 +/- 20 km for East Antarctica). We suggest that the variation in rift flank morphology is caused by the isostatic response to uplift forces of elastic plates sharing different boundary conditions. We model the uplift of the Transantarctic Mountains as an upward deflection of an elastic plate which is broken at the front of the Transantarctic Mountains, and we model the uplift of the Great Escarpment as an upward deflection of a continuous elastic plate that is modified by the downward load of sediments on the continental margin. Although the Transantarctic Mountain uplift is young (60-0 Ma) and the southern African uplift is old (&lt; 100 Ma), the different isostatic responses of the two margins are not a function of age, because most loading (sedimentation) and unloading (erosion) took place shortly after rifting. Detailed modeling of topography, gravity, geological markers, and the locations of depocenters suggests that lithospheric rigidity decreases under the Transantarctic Mountains, whereas in southern Africa the decrease occurs not under the Great Escarpment but far seaward under the continental shelf and slope. If the distribution of lithospheric rigidity is indicative of the thermal regime of the lithosphere, then uplifted rift flanks are not always underlain by a thermal anomaly. This and other geological evidence indicate that a single mechanism cannot explain the uplift of both the Antarctic and the African margins.</t>
  </si>
  <si>
    <t>STANFORD UNIV, DEPT GEOPHYS, STANFORD, CA 94305 USA; DSIR, DIV GEOL &amp; GEOPHYS, WELLINGTON, NEW ZEALAND</t>
  </si>
  <si>
    <t>Stanford University</t>
  </si>
  <si>
    <t>; ten Brink, Uri/A-1258-2008</t>
  </si>
  <si>
    <t>Stern, Tim/0000-0002-2986-3278; ten Brink, Uri/0000-0001-6858-3001</t>
  </si>
  <si>
    <t>B1</t>
  </si>
  <si>
    <t>10.1029/91JB02231</t>
  </si>
  <si>
    <t>GY778</t>
  </si>
  <si>
    <t>WOS:A1992GY77800020</t>
  </si>
  <si>
    <t>MURPHEY, BB; HOGAN, AW</t>
  </si>
  <si>
    <t>METEOROLOGICAL TRANSPORT OF CONTINENTAL SOOT TO ANTARCTICA</t>
  </si>
  <si>
    <t>SOUTH-POLE; AEROSOL</t>
  </si>
  <si>
    <t>An impactor/concentrator/microdensitometer (ICM) instrument system has been constructed and calibrated. This system is sufficiently sensitive to measure the black (carbon soot) component of Antarctic aerosol with a sampling time of four hours. The impactor concentrator was exposed to Antarctic air at Ross Island in September 1987. Microdensitometer analysis of the collected specimens indicates that the maximum black aerosol concentration was observed concurrently with the arrival of the warmest air accompanying a cyclonic storm. This is similar to the concurrence of continental radon and lead isotopes with warm advection, measured on the Antarctic coast by Polian et al. (1986). It is possible that continental soot can be transported to the Antarctic coast several times each year by this mechanism.</t>
  </si>
  <si>
    <t>COLD REG RES &amp; ENGN LAB,HANOVER,NH</t>
  </si>
  <si>
    <t>United States Department of Defense; United States Army; U.S. Army Corps of Engineers; U.S. Army Engineer Research &amp; Development Center (ERDC); Cold Regions Research &amp; Engineering Laboratory (CRREL)</t>
  </si>
  <si>
    <t>MURPHEY, BB (corresponding author), GEORGIA INST TECHNOL,SCH EARTH &amp; ATMOSPHER SCI,ATLANTA,GA 30332, USA.</t>
  </si>
  <si>
    <t>JAN 3</t>
  </si>
  <si>
    <t>10.1029/91GL02912</t>
  </si>
  <si>
    <t>GZ810</t>
  </si>
  <si>
    <t>WOS:A1992GZ81000009</t>
  </si>
  <si>
    <t>COLLINS, RL; SENFT, DC; GARDNER, CS</t>
  </si>
  <si>
    <t>OBSERVATIONS OF A 12-H WAVE IN THE MESOPAUSE REGION AT THE SOUTH-POLE</t>
  </si>
  <si>
    <t>ORBITING DMSP SATELLITE; LIDAR OBSERVATIONS; SODIUM LAYER; MESOSPHERE</t>
  </si>
  <si>
    <t>In December 1989 a Na lidar was installed at the Amundsen-Scott South Pole Station and was used to measure aerosol, stratospheric temperature and mesospheric Na profiles through October 1990. The mesospheric Na data are used to characterize the gravity wave field in the mesopause region. These first lidar observations of Na layer dynamics at the South Pole show strong wave activity during the Antarctic winter. Data for 25 June and 19 August 1990 UT are presented here. The total wave induced variances in atmospheric density are respectively 29 and 35 (%)2. The Na layer centroid height is very low during both observation periods. On 25 June a strong 12 h oscillation is observed in the bottomside of the Na layer which extends to altitudes as low as 74 km. The vertical displacement and temperature amplitudes associated with the 12 h oscillation are respectively 1.9 km and 19 K. The characteristics of the 12 h wave are similar to the pseudotide observed at Svalbard by Walterscheid et al. [1986].</t>
  </si>
  <si>
    <t>COLLINS, RL (corresponding author), UNIV ILLINOIS,DEPT ELECT &amp; COMP ENGN,1406 W GREEN ST,URBANA,IL 61801, USA.</t>
  </si>
  <si>
    <t>Collins, Richard/0000-0001-7055-1228</t>
  </si>
  <si>
    <t>10.1029/91GL02780</t>
  </si>
  <si>
    <t>WOS:A1992GZ81000015</t>
  </si>
  <si>
    <t>C</t>
  </si>
  <si>
    <t>CERVELLATI, R</t>
  </si>
  <si>
    <t>COLACINO, M; GIOVANELLI, G; STEFANUTTI, L</t>
  </si>
  <si>
    <t>OPENING ADDRESS TO PORANO 3</t>
  </si>
  <si>
    <t>3RD WORKSHOP : ITALIAN RESEARCH ON ANTARCTIC ATMOSPHERE</t>
  </si>
  <si>
    <t>ITALIAN PHYSICAL SOCIETY CONFERENCE PROCEEDINGS (IPS)</t>
  </si>
  <si>
    <t>Proceedings Paper</t>
  </si>
  <si>
    <t>3RD WORKSHOP OF ITALIAN RESEARCH ON ANTARCTIC ATMOSPHERE</t>
  </si>
  <si>
    <t>OCT 22-24, 1990</t>
  </si>
  <si>
    <t>PORANO, ITALY</t>
  </si>
  <si>
    <t>EDITRICE COMPOSITORI</t>
  </si>
  <si>
    <t>88-7794-046-8</t>
  </si>
  <si>
    <t>ITAL PHY SO</t>
  </si>
  <si>
    <t>Instruments &amp; Instrumentation; Meteorology &amp; Atmospheric Sciences</t>
  </si>
  <si>
    <t>Conference Proceedings Citation Index - Science (CPCI-S)</t>
  </si>
  <si>
    <t>BW64S</t>
  </si>
  <si>
    <t>WOS:A1992BW64S00001</t>
  </si>
  <si>
    <t>COLACINO, M</t>
  </si>
  <si>
    <t>PERSPECTIVES OF THE ATMOSPHERIC PHYSICS RESEARCHES IN ANTARCTICA</t>
  </si>
  <si>
    <t>WOS:A1992BW64S00002</t>
  </si>
  <si>
    <t>PELLEGRINI, A; DESILVESTRI, L; GRIGIONI, P; SARAO, R</t>
  </si>
  <si>
    <t>MESOSCALE METEOROLOGY AT TERRA-NOVA BAY STATION - OPERATIONAL ASPECTS AND SOME CLIMATOLOGICAL RESULTS</t>
  </si>
  <si>
    <t>Grigioni, paolo/AAH-5193-2020</t>
  </si>
  <si>
    <t>WOS:A1992BW64S00003</t>
  </si>
  <si>
    <t>COGLIANI, E; PELLEGRINI, A; RACALBUTO, S</t>
  </si>
  <si>
    <t>ANALYSIS OF ANTARCTIC DATA - FEBRUARY 1987 AUGUST 1990</t>
  </si>
  <si>
    <t>WOS:A1992BW64S00004</t>
  </si>
  <si>
    <t>FRUSTACI, G; BACCI, G; PELLEGRINI, A</t>
  </si>
  <si>
    <t>MESOANALYSIS AND OPERATIONAL WEATHER FORECAST FOR THE WESTERN ROSS SEA</t>
  </si>
  <si>
    <t>WOS:A1992BW64S00005</t>
  </si>
  <si>
    <t>BALDI, M; DALU, GA; COLACINO, M; GUERRINI, A</t>
  </si>
  <si>
    <t>SURFACE WIND-FIELD IN THE INTERIOR OF THE ANTARCTIC CONTINENT .1.</t>
  </si>
  <si>
    <t>Dalu, Giovanni A/C-5138-2009; Baldi, Marina/C-5134-2009; Baldi, Marina/AAD-2827-2020</t>
  </si>
  <si>
    <t>Baldi, Marina/0000-0002-8032-2944</t>
  </si>
  <si>
    <t>WOS:A1992BW64S00006</t>
  </si>
  <si>
    <t>ORGANIZED CRITICALITY OF THE SURFACE ATMOSPHERIC FLOW IN THE NEAR-COASTAL REGIONS OF ANTARCTICA .2.</t>
  </si>
  <si>
    <t>WOS:A1992BW64S00007</t>
  </si>
  <si>
    <t>FANTINI, M; BUZZI, A</t>
  </si>
  <si>
    <t>NUMERICAL EXPERIMENTS ON A POSSIBLE MECHANISM OF CYCLOGENESIS OVER THE CIRCUM-ANTARCTIC OCEAN</t>
  </si>
  <si>
    <t>Fantini, Maurizio/H-4871-2011</t>
  </si>
  <si>
    <t>WOS:A1992BW64S00008</t>
  </si>
  <si>
    <t>CRESCENTINI, G; MAIONE, M; MANGANI, F; SISTI, E; BRUNER, F</t>
  </si>
  <si>
    <t>INSITU AND LABORATORY MEASUREMENTS OF THE TROPOSPHERIC CONCENTRATION OF CHLOROFLUOROCARBONS AT THE ANTARCTICA</t>
  </si>
  <si>
    <t>WOS:A1992BW64S00009</t>
  </si>
  <si>
    <t>TAVIANI, M; GUERZONI, S; VALDRE, G; LENAZ, R; RAMPAZZO, G; GASPAROTTO, G</t>
  </si>
  <si>
    <t>THE PROBLEM OF AIRBORNE MICROSPHERULES COLLECTED AT TERRA-NOVA BAY - NATURAL OR ANTHROPOGENIC</t>
  </si>
  <si>
    <t>Rampazzo, Giancarlo/F-6193-2014; Taviani, Marco/AAF-2168-2020</t>
  </si>
  <si>
    <t>Taviani, Marco/0000-0003-0414-4274</t>
  </si>
  <si>
    <t>WOS:A1992BW64S00010</t>
  </si>
  <si>
    <t>SANTACHIARA, G; BONASONI, P; PRODI, F</t>
  </si>
  <si>
    <t>INDIVIDUAL PARTICLE ANALYSIS OF ANTARCTIC AEROSOLS</t>
  </si>
  <si>
    <t>Bonasoni, Paolo/C-6338-2015</t>
  </si>
  <si>
    <t>WOS:A1992BW64S00011</t>
  </si>
  <si>
    <t>TOMASI, C; VITALE, V; ZIBORDI, G</t>
  </si>
  <si>
    <t>MULTIWAVELENGTH SUN-PHOTOMETRIC MEASUREMENTS OF THE ATMOSPHERIC TURBIDITY PARAMETERS AT TERRA-NOVA BAY DURING JANUARY 1990</t>
  </si>
  <si>
    <t>WOS:A1992BW64S00012</t>
  </si>
  <si>
    <t>ANAV, A; BALDI, M; BELARDINELLI, F; CIATTAGLIA, L; GUERRINI, A</t>
  </si>
  <si>
    <t>AEROSOL OPTICAL DEPTH IN ANTARCTICA - THE RAYLEIGH-SCATTERING CONTRIBUTION IN THE UV</t>
  </si>
  <si>
    <t>Baldi, Marina/AAD-2827-2020; Baldi, Marina/C-5134-2009</t>
  </si>
  <si>
    <t>Baldi, Marina/0000-0002-8032-2944;</t>
  </si>
  <si>
    <t>WOS:A1992BW64S00013</t>
  </si>
  <si>
    <t>ZIBORDI, G; MELONI, GP</t>
  </si>
  <si>
    <t>NONCOSINE RESPONSE OF OPTICS IN THE EVALUATION OF BIHEMISPHERICAL REFLECTANCE OF ANTARCTIC SURFACES</t>
  </si>
  <si>
    <t>WOS:A1992BW64S00014</t>
  </si>
  <si>
    <t>MASTRANTONIO, G; OCONE, R; ARGENTINI, S; FIOCCO, G</t>
  </si>
  <si>
    <t>INTERACTION OF GRAVITY DRIVEN FLOWS AT NANSEN ICE-SHEET</t>
  </si>
  <si>
    <t>WOS:A1992BW64S00015</t>
  </si>
  <si>
    <t>MORANDI, M; DELGUASTA, M; STEFANUTTI, L; SACCO, VM; SARIN, P; MORLET, P</t>
  </si>
  <si>
    <t>TROPOSPHERIC CLOUD CHARACTERIZATION - THE ECLIPSE CAMPAIGNS</t>
  </si>
  <si>
    <t>WOS:A1992BW64S00016</t>
  </si>
  <si>
    <t>CARLESI, C; RAMORINO, MC; ROSSI, L</t>
  </si>
  <si>
    <t>SOUTH-POLE - THE ITALIAN SYSTEM FOR ANTARCTIC DATA EXCHANGE</t>
  </si>
  <si>
    <t>WOS:A1992BW64S00017</t>
  </si>
  <si>
    <t>CASTAGNOLI, F; DELGUASTA, M; MORANDI, M; SACCO, VM; STEFANUTTI, L; ZUCCAGNOLI, L; GODIN, S; PORTENEUVE, J; WEILL, P</t>
  </si>
  <si>
    <t>THE NEW LIDAR SYSTEMS - THE DIAL, 1ST CALIBRATION CAMPAIGN AT OHP - THE AUTOMATIC BACKSCATTERING SYSTEM, STATE-OF-THE-ART</t>
  </si>
  <si>
    <t>WOS:A1992BW64S00018</t>
  </si>
  <si>
    <t>BONASONI, P; EVANGELISTI, F; GIOVANELLI, G</t>
  </si>
  <si>
    <t>O-3 AND NO2 ABSORPTION CROSS-SECTION MEASUREMENTS BY MULTIPATH SPECTROPHOTOMETER</t>
  </si>
  <si>
    <t>WOS:A1992BW64S00019</t>
  </si>
  <si>
    <t>GEORGIADIS, T; GIOVANELLI, G; BONASONI, P</t>
  </si>
  <si>
    <t>ENERGY-BALANCE AND SURFACE-LAYER MEASUREMENTS IN ANTARCTICA</t>
  </si>
  <si>
    <t>Georgiadis, Teodoro/I-5666-2012; Bonasoni, Paolo/C-6338-2015; Georgiadis, Teodoro/AAH-4342-2019</t>
  </si>
  <si>
    <t>Georgiadis, Teodoro/0000-0002-3103-038X; Georgiadis, Teodoro/0000-0002-3103-038X</t>
  </si>
  <si>
    <t>WOS:A1992BW64S00020</t>
  </si>
  <si>
    <t>KURYLO, MJ</t>
  </si>
  <si>
    <t>INTERNATIONAL EFFORTS IN THE STUDY OF STRATOSPHERIC OZONE DEPLETION - A 1990 STATUS-REPORT</t>
  </si>
  <si>
    <t>Kurylo, Michael/H-2201-2012</t>
  </si>
  <si>
    <t>WOS:A1992BW64S00021</t>
  </si>
  <si>
    <t>TOMASI, C; VITALE, V; GASPERONI, L; MARANI, S</t>
  </si>
  <si>
    <t>OZONE ABSORPTION AND RAYLEIGH-SCATTERING FEATURES IN SUN-PHOTOMETRIC MEASUREMENTS TAKEN AT ULTRAVIOLET WAVELENGTHS</t>
  </si>
  <si>
    <t>WOS:A1992BW64S00022</t>
  </si>
  <si>
    <t>STEFANUTTI, L; MORANDI, M; DELGUASTA, M; GODIN, S; MEGIE, G; BRECHET, J; NISOL, P</t>
  </si>
  <si>
    <t>2 YEARS OF MONITORING OF THE ANTARCTIC STRATOSPHERE BY MEANS OF LIDAR AT THE FRENCH BASE OF DUMONT-DURVILLE</t>
  </si>
  <si>
    <t>WOS:A1992BW64S00023</t>
  </si>
  <si>
    <t>FLESIA, C; MUGNAI, A; STEFANUTTI, L</t>
  </si>
  <si>
    <t>LIDAR DEPOLARIZATION BY NONSPHERICAL PARTICLES</t>
  </si>
  <si>
    <t>WOS:A1992BW64S00024</t>
  </si>
  <si>
    <t>DIGIROLAMO, P; CACCIANI, M; DISARRA, A; FIOCCO, G; FUA, D</t>
  </si>
  <si>
    <t>ICE CLOUDS IN THE ANTARCTIC STRATOSPHERE - EVIDENCE FOR WATER REMOVAL</t>
  </si>
  <si>
    <t>di Sarra, Alcide/J-1491-2016</t>
  </si>
  <si>
    <t>WOS:A1992BW64S00025</t>
  </si>
  <si>
    <t>ANAV, A; CIATTAGLIA, L; GUERRINI, A; VALENTI, C</t>
  </si>
  <si>
    <t>USE OF THE BREWER SPECTROPHOTOMETER IN MEASUREMENTS OF TOTAL O3,SO2,N02,UVB AND FOR UMKEHR PROFILING</t>
  </si>
  <si>
    <t>WOS:A1992BW64S00026</t>
  </si>
  <si>
    <t>PITARI, G; PALERMI, S; VISCONTI, G</t>
  </si>
  <si>
    <t>A STRATOSPHERIC GCM FOR POLAR OZONE STUDIES - A PROGRESS REPORT</t>
  </si>
  <si>
    <t>WOS:A1992BW64S00027</t>
  </si>
  <si>
    <t>PITARI, G; VISCONTI, G; VERDECCHIA, M; MANCINI, E</t>
  </si>
  <si>
    <t>ANTARCTIC TEMPERATURE PERTURBATION DUE TO THE QBO AND THE SECULAR OZONE TREND</t>
  </si>
  <si>
    <t>WOS:A1992BW64S00028</t>
  </si>
  <si>
    <t>PITARI, G</t>
  </si>
  <si>
    <t>THE ROLE OF SULFATE AEROSOLS IN THE STRATOSPHERIC OZONE CLIMATOLOGY</t>
  </si>
  <si>
    <t>WOS:A1992BW64S00029</t>
  </si>
  <si>
    <t>GREGORI, GP; MARTELLUCCI, S</t>
  </si>
  <si>
    <t>MHD PULSED GENERATORS IN ANTARCTICA MAN-MADE PRODUCTION OF MAGNETOSPHERIC SUBSTORMS, AND UNDERGROUND SURVEYING - PROPOSALS AND PERSPECTIVES</t>
  </si>
  <si>
    <t>WOS:A1992BW64S00030</t>
  </si>
  <si>
    <t>GREGORI, GP</t>
  </si>
  <si>
    <t>MAGNETOSPHERIC DIAGNOSTICS BY MEANS OF OBSERVATIONS OF POLAR AURORAS IN ANTARCTICA (ELECTRIC-FIELD AND PLASMA DRIFT IN THE MAGNETOSPHERE AND IN THE POLAR IONOSPHERE)</t>
  </si>
  <si>
    <t>WOS:A1992BW64S00031</t>
  </si>
  <si>
    <t>MELONI, A; PALANGIO, P; PALOMBO, B; ROMEO, G</t>
  </si>
  <si>
    <t>DAILY GEOMAGNETIC-VARIATION OBSERVED AT TERRA-NOVA BAY DURING 1986-90 SUMMER EXPEDITIONS</t>
  </si>
  <si>
    <t>Romeo, Giuseppe/AAG-7086-2019</t>
  </si>
  <si>
    <t>Romeo, Giuseppe/0000-0003-3239-6057</t>
  </si>
  <si>
    <t>WOS:A1992BW64S00032</t>
  </si>
  <si>
    <t>DEFRANCESCHI, G; BIANCHI, C; GREGORI, GP; ZOLESI, B</t>
  </si>
  <si>
    <t>CALORIMETRIC VS INSTANT PHENOMENA - A PROPOSAL FOR IONOSPHERIC RESEARCH IN ANTARCTICA</t>
  </si>
  <si>
    <t>WOS:A1992BW64S00033</t>
  </si>
  <si>
    <t>Vasini, C</t>
  </si>
  <si>
    <t>5 YEARS OF RESEARCHES ON THE ANTARCTIC ATMOSPHERE - RESULTS AND FUTURE-PROSPECTS</t>
  </si>
  <si>
    <t>4TH WORKSHOP, ITALIAN RESEARCH ON ANTARCTIC ATMOSPHERE</t>
  </si>
  <si>
    <t>4TH ANNUAL WORKSHOP OF THE NATIONAL ATMOSPHERIC SCIENCES IN ANTARCTICA</t>
  </si>
  <si>
    <t>OCT 21-23, 1991</t>
  </si>
  <si>
    <t>88-7794-048-4</t>
  </si>
  <si>
    <t>BX47R</t>
  </si>
  <si>
    <t>WOS:A1992BX47R00001</t>
  </si>
  <si>
    <t>BODHAINE, BA</t>
  </si>
  <si>
    <t>THE UNITED-STATES AEROSOL MONITORING PROGRAM IN ANTARCTICA</t>
  </si>
  <si>
    <t>WOS:A1992BX47R00002</t>
  </si>
  <si>
    <t>DELGUASTA, M; MORANDI, M; STEFANUTTI, L; SACCO, VM; BRECHET, J; NISOL, P</t>
  </si>
  <si>
    <t>OPTICAL-PROPERTIES OF TROPOSPHERIC CLOUDS AS OBSERVED IN THE ANTARCTIC BASE OF DUMONT-DURVILLE BY MEANS OF BACKSCATTERING LIDAR</t>
  </si>
  <si>
    <t>WOS:A1992BX47R00003</t>
  </si>
  <si>
    <t>TOMASI, C; VITALE, V</t>
  </si>
  <si>
    <t>MEAN VERTICAL-DISTRIBUTION FEATURES OF TEMPERATURE AND ABSOLUTE-HUMIDITY FROM THE 5-YEAR SET OF RADIOSOUNDING MEASUREMENTS TAKEN AT TERRA-NOVA BAY</t>
  </si>
  <si>
    <t>WOS:A1992BX47R00004</t>
  </si>
  <si>
    <t>ARGENTINI, S; MASTRANTONIO, G</t>
  </si>
  <si>
    <t>BARRIER WIND PROFILES OBSERVED IN TERRA-NOVA BAY AREA</t>
  </si>
  <si>
    <t>WOS:A1992BX47R00005</t>
  </si>
  <si>
    <t>CARDILLO, F; MORICONI, ML; PANGIA, M; PURINI, R</t>
  </si>
  <si>
    <t>THE 3-AXIAL SONIC ANEMOMETER THERMOMETER MEASUREMENTS IN THE TERRA-NOVA BAY - SOME PRELIMINARY-RESULTS</t>
  </si>
  <si>
    <t>moriconi, maria luisa/B-7201-2009</t>
  </si>
  <si>
    <t>WOS:A1992BX47R00006</t>
  </si>
  <si>
    <t>GRIGIONI, P; DESILVESTRI, L; PELLEGRINI, A; SARAO, R</t>
  </si>
  <si>
    <t>SOME CLIMATOLOGICAL ASPECTS IN THE TERRA-NOVA BAY AREA, ANTARCTICA</t>
  </si>
  <si>
    <t>WOS:A1992BX47R00007</t>
  </si>
  <si>
    <t>DELBUONO, P; DELLAVEDOVA, AM; FIOCCO, G</t>
  </si>
  <si>
    <t>ANALYSIS OF ANTARCTIC BOUNDARY-LAYER WIND REGIMES IN THE NEIGHBORHOOD OF TERRA-NOVA BAY</t>
  </si>
  <si>
    <t>Della Vedova, Anna Maria/P-7461-2015</t>
  </si>
  <si>
    <t>WOS:A1992BX47R00008</t>
  </si>
  <si>
    <t>TIRABASSI, T; MANCO, D; CAIFFA, F</t>
  </si>
  <si>
    <t>EVALUATION OF SURFACE TURBULENT FLUXES AT CAMP-ICARO</t>
  </si>
  <si>
    <t>Tirabassi, Tiziano/G-7815-2015; Tirabassi, Tiziano/AAE-8681-2020</t>
  </si>
  <si>
    <t>Tirabassi, Tiziano/0000-0003-0266-599X</t>
  </si>
  <si>
    <t>WOS:A1992BX47R00009</t>
  </si>
  <si>
    <t>THE INFLUENCE OF AIR-SEA HEAT EXCHANGES ON RAPID CYCLOGENESIS IN THE ANTARCTIC REGION - IMPROVED NUMERICAL EXPERIMENTS</t>
  </si>
  <si>
    <t>WOS:A1992BX47R00010</t>
  </si>
  <si>
    <t>LENAZ, R; GIOVANELLI, G; NEROZZI, F; BONASONI, P; ANAV, A; DIMENNO, I; BELARDINELLI, F; BOCCI, E</t>
  </si>
  <si>
    <t>PRELIMINARY-ANALYSIS OF THE LATITUDINAL DISTRIBUTION OF SURFACE OZONE IN THE ATLANTIC AND PACIFIC OCEANS</t>
  </si>
  <si>
    <t>WOS:A1992BX47R00011</t>
  </si>
  <si>
    <t>MITTNER, P; CECCATO, D; DELMASCHIO, S; CINI, R; GIOSTRA, U</t>
  </si>
  <si>
    <t>MULTIELEMENTAL CHARACTERIZATION OF AEROSOL AT TERRA-NOVA BAY - PRELIMINARY-RESULTS ON THE FINE COMPONENT DURING THE 1990-91 AUSTRAL SUMMER</t>
  </si>
  <si>
    <t>GIOSTRA, Umberto/JQV-7857-2023</t>
  </si>
  <si>
    <t>GIOSTRA, Umberto/0000-0001-8399-8715</t>
  </si>
  <si>
    <t>WOS:A1992BX47R00012</t>
  </si>
  <si>
    <t>CINI, R; DEGLIINNOCENTI, N; LOGLIO, G; MITTNER, P; STORTINI, AM; TESEI, U</t>
  </si>
  <si>
    <t>TRANSPORT OF MARINE ORGANIC-MATTER EVIDENCED IN ANTARCTIC SNOW</t>
  </si>
  <si>
    <t>Loglio, Giuseppe/L-8335-2014</t>
  </si>
  <si>
    <t>Loglio, Giuseppe/0000-0002-5392-670X</t>
  </si>
  <si>
    <t>WOS:A1992BX47R00013</t>
  </si>
  <si>
    <t>CRESCENTINI, G; MAIONE, M; BRUNER, F</t>
  </si>
  <si>
    <t>HALOCARBONS MONITORING AT TERRA-NOVA BAY</t>
  </si>
  <si>
    <t>WOS:A1992BX47R00014</t>
  </si>
  <si>
    <t>TRIVETT, NBA; WORTHY, DJE; ERNST, D; HUDEC, V</t>
  </si>
  <si>
    <t>CANADIAN BASE-LINE MEASUREMENT PROGRAM WITH EMPHASIS ON CO2 AND CH4</t>
  </si>
  <si>
    <t>WOS:A1992BX47R00015</t>
  </si>
  <si>
    <t>STORINI, M; CORDARO, EG</t>
  </si>
  <si>
    <t>ANTARCTIC LABORATORY FOR COSMIC-RAYS (LARC) - STATUS-REPORT</t>
  </si>
  <si>
    <t>WOS:A1992BX47R00016</t>
  </si>
  <si>
    <t>BONINO, G; LONGHETTO, A; TRIVERO, P</t>
  </si>
  <si>
    <t>THE ANTARCTIC RASS - TEST IN SEVERE WEATHER CONDITIONS</t>
  </si>
  <si>
    <t>WOS:A1992BX47R00017</t>
  </si>
  <si>
    <t>ANAV, A; CIATTAGLIA, L; GUERRINI, A; CHAMARD, P</t>
  </si>
  <si>
    <t>JOINT CNR-ENEA LABORATORY FOR MEASURING OF ATMOSPHERIC TRACE-GASES WITH CLIMATIC IMPACT - TECHNICAL ASPECTS OF INSTRUMENTATION, SAMPLING AND MEASUREMENTS</t>
  </si>
  <si>
    <t>WOS:A1992BX47R00018</t>
  </si>
  <si>
    <t>AGNELLI, G; CANDIDI, M; CENTURIONI, S; MAGGI, M; MORBIDINI, A; UGAZIO, S; NANNI, D; VITERBINI, M</t>
  </si>
  <si>
    <t>RESULTS OF ALL-SKY CAMERA TESTS</t>
  </si>
  <si>
    <t>WOS:A1992BX47R00019</t>
  </si>
  <si>
    <t>MELONI, A; PALANGIO, P; PALOMBO, B; PERRONE, L; ROMEO, G</t>
  </si>
  <si>
    <t>DAILY GEOMAGNETIC-VARIATION ANALYSIS WITH TERRA-NOVA BAY 1990 DATA</t>
  </si>
  <si>
    <t>WOS:A1992BX47R00020</t>
  </si>
  <si>
    <t>UNDERGROUND RECORD OF GLOBAL CLIMATE CHANGE</t>
  </si>
  <si>
    <t>WOS:A1992BX47R00021</t>
  </si>
  <si>
    <t>BIAGIONI, S; CARLESI, C; RAMORINO, MC; ROSSI, L</t>
  </si>
  <si>
    <t>SOUTH-POLE - A PROGRESS REPORT ON THE ITALIAN SYSTEM FOR ANTARCTIC DATA EXCHANGE</t>
  </si>
  <si>
    <t>WOS:A1992BX47R00022</t>
  </si>
  <si>
    <t>CLARKSON, TS; NICHOL, SE</t>
  </si>
  <si>
    <t>THE 1991 OZONE HOLE</t>
  </si>
  <si>
    <t>WOS:A1992BX47R00023</t>
  </si>
  <si>
    <t>MATTHEWS, WA; KEYS, JG; SOLOMON, S</t>
  </si>
  <si>
    <t>DSIRS STRATOSPHERIC TRACE GAS PROGRAM IN ANTARCTICA</t>
  </si>
  <si>
    <t>WOS:A1992BX47R00024</t>
  </si>
  <si>
    <t>GOBBI, GP; ADRIANI, A; UGAZIO, S; VITERBINI, M</t>
  </si>
  <si>
    <t>ESTIMATES OF DENITRIFICATION IN THE 1990 ANTARCTIC SPRING STRATOSPHERE</t>
  </si>
  <si>
    <t>WOS:A1992BX47R00025</t>
  </si>
  <si>
    <t>STEFANUTTI, L; MORANDI, M; DELGUASTA, M; GODIN, S; DAVID, C; BRECHET, J; THIRIER, F</t>
  </si>
  <si>
    <t>PINATUBO IN THE ANTARCTIC</t>
  </si>
  <si>
    <t>WOS:A1992BX47R00026</t>
  </si>
  <si>
    <t>STEFANUTTI, L; CASTAGNOLI, F; DELGUASTA, M; MORANDI, M; ZUCCAGNOLI, L; GODIN, S; MEGIE, G; BRECHET, J; THERRIER, P</t>
  </si>
  <si>
    <t>PRELIMINARY OZONE MEASUREMENTS BY MEANS OF DIAL IN DUMONT-DURVILLE</t>
  </si>
  <si>
    <t>WOS:A1992BX47R00027</t>
  </si>
  <si>
    <t>SIMULATION OF LIDAR DEPOLARIZATION BY POLAR STRATOSPHERIC CLOUDS</t>
  </si>
  <si>
    <t>WOS:A1992BX47R00028</t>
  </si>
  <si>
    <t>ADRIANI, A; DIDONFRANCESCO, G; GOBBI, GP</t>
  </si>
  <si>
    <t>1991 SPRING LIDAR CAMPAIGN FOR POLAR STRATOSPHERIC CLOUDS STUDIES AT MCMURDO, ANTARCTICA - PRELIMINARY-RESULTS</t>
  </si>
  <si>
    <t>WOS:A1992BX47R00029</t>
  </si>
  <si>
    <t>PITARI, G; RIZI, V; VERDECCHIA, M</t>
  </si>
  <si>
    <t>FORMATION AND GROWTH OF PSCS IN A 2D MODEL - EFFECTS ON THE SECULAR OZONE TREND</t>
  </si>
  <si>
    <t>WOS:A1992BX47R00030</t>
  </si>
  <si>
    <t>ANTARCTIC OZONE HOLE AND DEHYDRATION - FEEDBACK ON STRATOSPHERIC TEMPERATURES</t>
  </si>
  <si>
    <t>WOS:A1992BX47R00031</t>
  </si>
  <si>
    <t>MASCI, F; VISCONTI, G; DALTORIO, A; RIZI, V</t>
  </si>
  <si>
    <t>RESULTS OF AEROSOL AND OZONE MEASUREMENTS IN PRESENCE OF THE PINATUBO VOLCANIC CLOUD</t>
  </si>
  <si>
    <t>WOS:A1992BX47R00032</t>
  </si>
  <si>
    <t>RIZI, V; MASCI, F; VISCONTI, G; DALTORIO, A</t>
  </si>
  <si>
    <t>THE LIDAR STATION IN LAQUILA - SETUP FOR THE EUROPEAN POLAR CAMPAIGN</t>
  </si>
  <si>
    <t>WOS:A1992BX47R00033</t>
  </si>
  <si>
    <t>DALU, GA; BALDI, M; COLACINO, M; GUERRINI, A</t>
  </si>
  <si>
    <t>CLIMATIC ATMOSPHERIC OUTFLOW AT THE RIM OF THE ANTARCTIC CONTINENT</t>
  </si>
  <si>
    <t>WOS:A1992BX47R00034</t>
  </si>
  <si>
    <t>GIOVANELLI, G; BONASONI, P; EVANGELISTI, F</t>
  </si>
  <si>
    <t>DETERMINATION OF GAS COLUMN AMOUNTS BY SOLAR ZENITH RADIATION MEASUREMENTS</t>
  </si>
  <si>
    <t>WOS:A1992BX47R00035</t>
  </si>
  <si>
    <t>NICHOL, SE; VALENTI, C</t>
  </si>
  <si>
    <t>TOTAL OZONE MEASUREMENTS FROM SCOTT BASE, ANTARCTICA WITH A DOBSON AND A BREWER SPECTROPHOTOMETER</t>
  </si>
  <si>
    <t>WOS:A1992BX47R00036</t>
  </si>
  <si>
    <t>ORSINI, S; CANDIDI, M; STORINI, M</t>
  </si>
  <si>
    <t>CORRELATING THE AURORAL ACTIVITY WITH THE SOUTHERN HIGH-LATITUDE O-3-CONTENT</t>
  </si>
  <si>
    <t>WOS:A1992BX47R00037</t>
  </si>
  <si>
    <t>ADRIANI, A; GOBBI, GP; VITERBINI, M; UGAZIO, S</t>
  </si>
  <si>
    <t>COMBINED OBSERVATIONS OF TROPOSPHERIC AND STRATOSPHERIC THIN CLOUDS AT MCMURDO, ANTARCTICA</t>
  </si>
  <si>
    <t>WOS:A1992BX47R00038</t>
  </si>
  <si>
    <t>CHIAPPINI, M; BANZON, V; DEFRANCESCHI, G; DESANTIS, A; DIODATO, L; GREGORI, GP</t>
  </si>
  <si>
    <t>THE ANALYSIS OF GEOMAGNETIC AND IONOSPHERIC DATA - FRACTAL VS SUPERIMPOSED EPOCH APPROACH - LOGICAL IMPLICATIONS AND PRACTICAL EFFECTIVENESS</t>
  </si>
  <si>
    <t>WOS:A1992BX47R00039</t>
  </si>
  <si>
    <t>MONITORING LOCAL VARIATIONS OF THE DENSITY OF THE UPPER-ATMOSPHERE BY MEANS OF THE LUMINOSITY CURVES OF POLAR AURORAS</t>
  </si>
  <si>
    <t>WOS:A1992BX47R00040</t>
  </si>
  <si>
    <t>DEFRANCESCHI, G; BIANCHI, C; GREGORI, GP; ZOLESI, B; PAU, S</t>
  </si>
  <si>
    <t>A 10-YEAR ANALYSIS ON THE PLANETARY SCALE OF THE VIRTUAL HEIGHT OF THE F-LAYER</t>
  </si>
  <si>
    <t>WOS:A1992BX47R00041</t>
  </si>
  <si>
    <t>MOLINA, MJ; MOLINA, LT</t>
  </si>
  <si>
    <t>STRATOSPHERIC OZONE</t>
  </si>
  <si>
    <t>ACS SYMPOSIUM SERIES</t>
  </si>
  <si>
    <t>ANTARCTIC OZONE; HYDROGEN-CHLORIDE; NITRATE; SINK; HCL</t>
  </si>
  <si>
    <t>The ozone layer is a very important component of the atmosphere which shields the earth's surface from damaging ultraviolet radiation from the sun. Ozone is continuously being generated by the action of solar radiation on atmospheric oxygen, and it is destroyed by catalytic processes involving trace amounts of free radical species such as nitrogen oxides. More than a decade ago the release of chlorofluorocarbons (CFCs) of industrial origin was predicted to lead to stratospheric ozone depletion. Photodecomposition of the CFCs in the stratosphere produces significant amounts of chlorine free radicals, which are very efficient catalysts for the destruction of ozone. Recent observations have established clearly that the rapid decline in ozone over Antarctica in the spring months is indeed caused by man-made chlorine species.</t>
  </si>
  <si>
    <t>MOLINA, MJ (corresponding author), MIT, INST TECHNOL, DEPT EARTH &amp; PLANETARY SCI, CAMBRIDGE, MA 02139 USA.</t>
  </si>
  <si>
    <t>0097-6156</t>
  </si>
  <si>
    <t>ACS SYM SER</t>
  </si>
  <si>
    <t>ACS Symp. Ser.</t>
  </si>
  <si>
    <t>HG426</t>
  </si>
  <si>
    <t>WOS:A1992HG42600005</t>
  </si>
  <si>
    <t>LI, ZN; LIU, XH; SHANG, RX</t>
  </si>
  <si>
    <t>THE CHARACTERISTICS AND MECHANISM OF ISLAND-ARC VOLCANISM ON THE CENTRAL AND SOUTHERN FILDES PENINSULA, KING-GEORGE-ISLAND, ANTARCTICA</t>
  </si>
  <si>
    <t>ACTA GEOLOGICA SINICA-ENGLISH EDITION</t>
  </si>
  <si>
    <t>The volcanic rock series on the Fildes Peninsula is the product of the later subduction of the Pacific plate beneath the Antarctic plate. It consists mainly of basalt, basaltic andesite and andesite with minor dacite. Its isotopic ages range from 64.6 +/- 1 to 43 +/- 2 Ma, belonging to Palaeocene to Eocene. Volcanism in the area may be divided into two phases. The contents of major oxides, rare earth elements (REE) and trace elements in volcanic rocks formed in different phases show regular changes, which are mainly related to the rock associations of these phases. Isotope geochemical studies indicate that the primitive magma in the area originating by partial melting in the upper mantle underwent fractional crystallization and ascended to the high-level (shallow) magma chamber. Before eruption the primitive basalt-andesitic magma was subjected to differentiation in the high-level magma chamber, forming zones of derivative magmas of different compositions. In various phases magma-conducting faults experienced periodic extension and cut through various derivative magma zones in different parts of the peninsula, leading to the eruption of magmas of different compositions on the surface and the formation of volcanic rock associations of corresponding compositions.</t>
  </si>
  <si>
    <t>CHINESE ACAD SCI,INST GEOL,BEIJING,PEOPLES R CHINA</t>
  </si>
  <si>
    <t>Chinese Academy of Sciences</t>
  </si>
  <si>
    <t>LI, ZN (corresponding author), CHINESE ACAD GEOL SCI,INST GEOL,26 BAIWANZHUANG RD,BEIJING 100037,PEOPLES R CHINA.</t>
  </si>
  <si>
    <t>1000-9515</t>
  </si>
  <si>
    <t>ACTA GEOL SIN-ENGL</t>
  </si>
  <si>
    <t>HT932</t>
  </si>
  <si>
    <t>WOS:A1992HT93200003</t>
  </si>
  <si>
    <t>GUO, SQ; SUN, WH</t>
  </si>
  <si>
    <t>RARE-EARTH ELEMENTS IN MANGANESE NODULES FROM THE CENTRAL PACIFIC-OCEAN</t>
  </si>
  <si>
    <t>MANGANESE NODULE; RARE EARTH ELEMENT; PACIFIC</t>
  </si>
  <si>
    <t>PATTERNS</t>
  </si>
  <si>
    <t>Manganese nodules in areas CP and CC of the central Pacific are rich in REE. Comparatively speaking. the REE contents of nodules in area CP are higher than those in area CC; and the REE contents of nodules from seamounts are higher than those of nodules from sea-floor plains and hills. Within the nodules, the REE show a zonal distribution. The REE distribution patterns of the nodules are similar to those of the sediments and have a mirror image relationship with those of the sea water. Trivalent REE were not obviously differentiated when they entered into the nodules from the sea water. A major factor causing the difference of REE abundances between nodules and sediments is the redox conditions. The redox intensity of the ocean floor of the Pacific is controlled mainly by Antarctic Bottom Water (AABW). The iron-bearing facies in the nodules is the main carrier of REE.</t>
  </si>
  <si>
    <t>GUO, SQ (corresponding author), CHINESE ACAD GEOL SCI,INST MINERAL DEPOSITS,1 FUXING MENWAI ST,BEIJING 100860,PEOPLES R CHINA.</t>
  </si>
  <si>
    <t>KN784</t>
  </si>
  <si>
    <t>WOS:A1992KN78400004</t>
  </si>
  <si>
    <t>BOST, CA; CLOBERT, J</t>
  </si>
  <si>
    <t>GENTOO PENGUIN PYGOSCELIS-PAPUA - FACTORS AFFECTING THE PROCESS OF LAYING A REPLACEMENT CLUTCH</t>
  </si>
  <si>
    <t>ACTA OECOLOGICA-INTERNATIONAL JOURNAL OF ECOLOGY</t>
  </si>
  <si>
    <t>SEABIRDS; PENGUINS; SUB-ANTARCTIC; FECUNDITY RATE; BREEDING STRATEGIES</t>
  </si>
  <si>
    <t>BREEDING SUCCESS; ISLAND; INCUBATION; BIOLOGY; ADELIE; GULL; AGE</t>
  </si>
  <si>
    <t>The Gentoo penguin Pygoscelis papua provided a model for the study of factors influencing patterns of relaying in seabirds during a two year study at the Crozet archipelago. The timing of brood loss, the stage of breeding at failure and the degree of reinforcement of the pair bond were found to have interrelated influences. The ability to lay a replacement clutch was more closely associated with mate coordination in foraging trips during the incubation. The strong capacity to lay replacement clutches was associated with a unique early onset of laying among sub-antarctic seabirds. The inability to lay a second clutch after a breeding success seems to be related to the important energetic cost of the prolonged chick rearing at the northern edge of the breeding range.</t>
  </si>
  <si>
    <t>CEBC,CNRS,F-79360 BEAUVOIR NIORT,FRANCE; ECOLE NORM SUPER,ECOL LAB,F-75230 PARIS 05,FRANCE</t>
  </si>
  <si>
    <t>Centre National de la Recherche Scientifique (CNRS); Universite PSL; Ecole Normale Superieure (ENS)</t>
  </si>
  <si>
    <t>BOST, CA (corresponding author), CEPE,CNRS,23 RUE BECQUEREL,F-67087 STRASBOURG,FRANCE.</t>
  </si>
  <si>
    <t>GAUTHIER-VILLARS</t>
  </si>
  <si>
    <t>PARIS</t>
  </si>
  <si>
    <t>S P E S-JOURNAL DEPT, 120 BD ST GERMAIN, F-75006 PARIS, FRANCE</t>
  </si>
  <si>
    <t>1146-609X</t>
  </si>
  <si>
    <t>ACTA OECOL</t>
  </si>
  <si>
    <t>Acta Oecol.-Int. J. Ecol.</t>
  </si>
  <si>
    <t>KJ975</t>
  </si>
  <si>
    <t>WOS:A1992KJ97500007</t>
  </si>
  <si>
    <t>WASIK, A; MIKOLAJCZYK, E</t>
  </si>
  <si>
    <t>THE MORPHOLOGY AND ULTRASTRUCTURE OF THE ANTARCTIC CILIATE, CYMATOCYLIS-CONVALLARIA (TINTINNINA)</t>
  </si>
  <si>
    <t>ACTA PROTOZOOLOGICA</t>
  </si>
  <si>
    <t>LORICA; CILIATURE; PERILEMMA; INTRACELLULAR ORGANELLES</t>
  </si>
  <si>
    <t>PARAFAVELLA-DENTICULATA EHRENBERG; SPECIAL EMPHASIS; VARIABILITY; CILIOPHORA; MEMBRANE</t>
  </si>
  <si>
    <t>The morphology and ultrastructure of the tintinnid ciliate Cymatocylis convallaria, a planktonic species restricted to Antarctic waters, were examined. The structures common for all ciliates, as well as those characteristic of tintinnids, are described. The ultrastructure of the lorica changes from trilaminar at the home, through bilaminar in the middle part, to monolaminar near the collar. The capsules are typical intracellular elements for all tintinnids, however, fibrillar connections between them and the affiliated caps as well as between the caps and plasmalemma are described for the first time. The structures called ''morulas'', formed by loosely and closely packed osmophilic globules, are noticed. The simultaneous presence of differently compact ''morulas'' was not previously reported. Although the ultrastructure of C. convallaria is typical for Tintinnina in general, some features seem to be characteristic for this species.</t>
  </si>
  <si>
    <t>WASIK, A (corresponding author), M NENCKI INST EXPTL BIOL,DEPT CELL BIOL,3 PASTEUR STR,PL-02093 WARSAW,POLAND.</t>
  </si>
  <si>
    <t>NENCKI INST EXPERIMENTAL BIOLOGY</t>
  </si>
  <si>
    <t>WARSAW</t>
  </si>
  <si>
    <t>UL PASTEURA 3, 02-093 WARSAW, POLAND</t>
  </si>
  <si>
    <t>0065-1583</t>
  </si>
  <si>
    <t>ACTA PROTOZOOL</t>
  </si>
  <si>
    <t>Acta Protozool.</t>
  </si>
  <si>
    <t>Microbiology</t>
  </si>
  <si>
    <t>KF370</t>
  </si>
  <si>
    <t>WOS:A1992KF37000004</t>
  </si>
  <si>
    <t>BRZESKI, MM; WOJTASZPAJAK, A; RAMISZ, A</t>
  </si>
  <si>
    <t>Brine, CJ; Sandford, PA; Zikakis, JP</t>
  </si>
  <si>
    <t>IMPLEMENTATION OF ANTARCTIC KRILL CHITOSAN IN VETERINARY PRACTICE</t>
  </si>
  <si>
    <t>ADVANCES IN CHITIN AND CHITOSAN</t>
  </si>
  <si>
    <t>5TH INTERNATIONAL CONF ON CHITIN AND CHITOSAN</t>
  </si>
  <si>
    <t>OCT 17-20, 1991</t>
  </si>
  <si>
    <t>PRINCETON, NJ</t>
  </si>
  <si>
    <t>ELSEVIER APPL SCI PUBL LTD</t>
  </si>
  <si>
    <t>BARKING ESSEX</t>
  </si>
  <si>
    <t>1-85166-899-3</t>
  </si>
  <si>
    <t>Agronomy; Engineering, Biomedical; Nutrition &amp; Dietetics</t>
  </si>
  <si>
    <t>Agriculture; Engineering; Nutrition &amp; Dietetics</t>
  </si>
  <si>
    <t>BY10M</t>
  </si>
  <si>
    <t>WOS:A1992BY10M00011</t>
  </si>
  <si>
    <t>LINDNER, BL; MCKAY, CP; CLOW, GD; WHARTON, RA</t>
  </si>
  <si>
    <t>Murthy, TKS; Sackinger, WM; Wadhams, P</t>
  </si>
  <si>
    <t>COMPUTATIONAL MODELING OF ANTARCTIC LAKE ICE</t>
  </si>
  <si>
    <t>ADVANCES IN ICE TECHNOLOGY</t>
  </si>
  <si>
    <t>3RD INTERNATIONAL CONF ON ICE TECHNOLOGY ( ITC 92 )</t>
  </si>
  <si>
    <t>AUG 11-13, 1992</t>
  </si>
  <si>
    <t>MIT, CAMBRIDGE, MA</t>
  </si>
  <si>
    <t>MIT</t>
  </si>
  <si>
    <t>COMPUTATIONAL MECHANICS PUBLICATIONS LTD</t>
  </si>
  <si>
    <t>SOUTHAMPTON</t>
  </si>
  <si>
    <t>1-85312-175-4</t>
  </si>
  <si>
    <t>Engineering, Civil; Geosciences, Multidisciplinary; Oceanography</t>
  </si>
  <si>
    <t>Engineering; Geology; Oceanography</t>
  </si>
  <si>
    <t>BX92B</t>
  </si>
  <si>
    <t>WOS:A1992BX92B00009</t>
  </si>
  <si>
    <t>JAMES, MA; ANSELL, AD; COLLINS, MJ; CURRY, GB; PECK, LS; RHODES, MC</t>
  </si>
  <si>
    <t>BIOLOGY OF LIVING BRACHIOPODS</t>
  </si>
  <si>
    <t>ADVANCES IN MARINE BIOLOGY</t>
  </si>
  <si>
    <t>TEREBRATALIA-TRANSVERSA BRACHIOPODA; GLOTTIDIA-PYRAMIDATA STIMPSON; RECENT ARTICULATE BRACHIOPOD; MUSSEL MYTILUS-EDULIS; TEREBRATULINA-RETUSA; INARTICULATE-BRACHIOPOD; POPULATION-STRUCTURE; OXYGEN-CONSUMPTION; PARTICLE CAPTURE; LIOTHYRELLA-UVA</t>
  </si>
  <si>
    <t>UNIV OTAGO, DEPT ZOOL, DUNEDIN, NEW ZEALAND; DUNSTAFFNAGE MARINE LAB, OBAN PA34 4AD, SCOTLAND; UNIV BRISTOL, DEPT GEOL, BRISTOL BS8 1RJ, ENGLAND; UNIV GLASGOW, DEPT GEOL &amp; APPL GEOL, GLASGOW G12 8QQ, SCOTLAND; BRITISH ANTARCTIC SURVEY, CAMBRIDGE CB3 0ET, ENGLAND; ACAD NAT SCI PHILADELPHIA, PHILADELPHIA, PA 19103 USA</t>
  </si>
  <si>
    <t>University of Otago; University of Bristol; University of Glasgow; UK Research &amp; Innovation (UKRI); Natural Environment Research Council (NERC); NERC British Antarctic Survey; Drexel University</t>
  </si>
  <si>
    <t>UNIV OTAGO, PORTOBELLO MARINE LAB, DUNEDIN, NEW ZEALAND.</t>
  </si>
  <si>
    <t>Collins, Matthew J/A-7534-2008; Collins, Matthew James/O-1095-2019; James, Mark/E-5432-2018</t>
  </si>
  <si>
    <t>Collins, Matthew James/0000-0003-4226-5501; James, Mark/0000-0002-7182-1725</t>
  </si>
  <si>
    <t>0065-2881</t>
  </si>
  <si>
    <t>ADV MAR BIOL</t>
  </si>
  <si>
    <t>Adv. Mar. Biol.</t>
  </si>
  <si>
    <t>10.1016/S0065-2881(08)60040-1</t>
  </si>
  <si>
    <t>MD547</t>
  </si>
  <si>
    <t>WOS:A1992MD54700002</t>
  </si>
  <si>
    <t>PREZANT, RS; SHOWERS, M; WINSTEAD, RL; CLEVELAND, C</t>
  </si>
  <si>
    <t>REPRODUCTIVE ECOLOGY OF THE ANTARCTIC BIVALVE LISSARCA-NOTORCADENSIS (PHILOBRYIDAE)</t>
  </si>
  <si>
    <t>AMERICAN MALACOLOGICAL BULLETIN</t>
  </si>
  <si>
    <t>SYMP ON MARINE BIVALVES</t>
  </si>
  <si>
    <t>JUL 01-03, 1991</t>
  </si>
  <si>
    <t>BERKELEY, CA</t>
  </si>
  <si>
    <t>The reproductive ecology of museum deposited specimens of the small philobryid Antarctic bivalve Lissarca notorcadensis was examined. Common to southern polar waters, the philobryids are typically epifaunal in habitat. L. notorcadensis, collected from sites adjacent to the Antarctic Peninsula, are found frequently attached byssally to cidaroid echinoid spines. While 95% of all mature clams display either ova or sperm, there is a quantitative shift in populations examined from male to female dominance with some indications of protrandy. L. notorcadensis are synchronous pallial brooders producing 9-15 shelled offspring regardless of adult female size. Juveniles that have already produced dissoconch shell, apparently crawl from the parental infrabranchial chamber directly onto the same spine as their parent, The newly released juveniles lack fully developed digestive diverticula but are sustained by residual yolk reserves. Possible adaptations for brooding in the adult include an absence of the anterior adductor muscle thereby increasing pallial volume, and filibranch ctenidia that allow compact brood development. We suspect that these iteroparous bivalves release their broods in late austral winter to early summer. A single distinct collection from a site close to South Georgia reflects differences between zoogeographic areas.</t>
  </si>
  <si>
    <t>PREZANT, RS (corresponding author), INDIANA UNIV PENN,DEPT BIOL,INDIANA,PA 15705, USA.</t>
  </si>
  <si>
    <t>AMER MALACOLOGICAL UNION</t>
  </si>
  <si>
    <t>WILMINGTON</t>
  </si>
  <si>
    <t>DELAWARE MUSEUM NAT HISTORY PO BOX 3937, WILMINGTON, DE 19807-0937</t>
  </si>
  <si>
    <t>0740-2783</t>
  </si>
  <si>
    <t>AM MALACOL BULL</t>
  </si>
  <si>
    <t>Am. Malacol. Bull.</t>
  </si>
  <si>
    <t>JK735</t>
  </si>
  <si>
    <t>WOS:A1992JK73500008</t>
  </si>
  <si>
    <t>KARASOV, WH</t>
  </si>
  <si>
    <t>DAILY ENERGY-EXPENDITURE AND THE COST OF ACTIVITY IN MAMMALS</t>
  </si>
  <si>
    <t>AMERICAN ZOOLOGIST</t>
  </si>
  <si>
    <t>MONKEYS ALOUATTA-PALLIATA; FIELD METABOLIC-RATE; ANTARCTIC FUR SEALS; THOMOMYS-BOTTAE; FORAGING ENERGETICS; PREY AVAILABILITY; WATER METABOLISM; FOOD-CONSUMPTION; HEAT-BALANCE; MARSUPIALIA</t>
  </si>
  <si>
    <t>Among 17 species of mammals, field metabolic rates exclusive of thermoregulatory and productive costs (designated FMR*) averaged 2.65 x standard metabolism (SMR). Daily activity costs were calculated by subtraction from FMR* of the daily energy expenditure associated with SMR and assimilation of nutrients. Total expenditure for activity was of a similar magnitude to that for daily standard metabolism. Calculations indicate that expenditures by mammals for locomotion probably account for less than half of daily activity costs. Expenditures by mammals engaged in other kinds of activities are also reviewed. During their daily activity periods, terrestrial mammals expend energy at a rate of about 4.1 x SMR. The utility of energetic increments for activity in time-energy budgets, thermal energy budgets, and analyses of the economics of foraging are discussed.</t>
  </si>
  <si>
    <t>KARASOV, WH (corresponding author), UNIV WISCONSIN,DEPT WILDLIFE ECOL,MADISON,WI 53706, USA.</t>
  </si>
  <si>
    <t>AMER SOC ZOOLOGISTS</t>
  </si>
  <si>
    <t>1041 NEW HAMPSHIRE ST, LAWRENCE, KS 66044</t>
  </si>
  <si>
    <t>0003-1569</t>
  </si>
  <si>
    <t>AM ZOOL</t>
  </si>
  <si>
    <t>Am. Zool.</t>
  </si>
  <si>
    <t>10.1093/icb/32.2.238</t>
  </si>
  <si>
    <t>KR813</t>
  </si>
  <si>
    <t>WOS:A1992KR81300007</t>
  </si>
  <si>
    <t>COUSTEAU, JY; CHARRIER, B</t>
  </si>
  <si>
    <t>VERHOEVEN, J; SANDS, P; BRUCE, M</t>
  </si>
  <si>
    <t>INTRODUCTION - THE ANTARCTIC A CHALLENGE TO GLOBAL ENVIRONMENT POLICY</t>
  </si>
  <si>
    <t>ANTARCTIC ENVIRONMENT AND INTERNATIONAL LAW</t>
  </si>
  <si>
    <t>INTERNATIONAL ENVIRONMENTAL LAW AND POLICY SERIES</t>
  </si>
  <si>
    <t>SYMP ON ANTARCTIC ENVIRONMENT AND INTERNATIONAL LAW</t>
  </si>
  <si>
    <t>OCT, 1990</t>
  </si>
  <si>
    <t>BRUSSELS, BELGIUM</t>
  </si>
  <si>
    <t>1-85333-630-0</t>
  </si>
  <si>
    <t>INT ENV LAW</t>
  </si>
  <si>
    <t>Conference Proceedings Citation Index - Social Science &amp; Humanities (CPCI-SSH)</t>
  </si>
  <si>
    <t>BW84C</t>
  </si>
  <si>
    <t>WOS:A1992BW84C00001</t>
  </si>
  <si>
    <t>VERHOEVEN, J</t>
  </si>
  <si>
    <t>ANTARCTIC ENVIRONMENT AND INTERNATIONAL-LAW - GENERAL INTRODUCTION</t>
  </si>
  <si>
    <t>WOS:A1992BW84C00002</t>
  </si>
  <si>
    <t>BARNES, JN</t>
  </si>
  <si>
    <t>THE ANTARCTIC TREATY SYSTEM IN CRISIS</t>
  </si>
  <si>
    <t>WOS:A1992BW84C00003</t>
  </si>
  <si>
    <t>WOLFRUM, R</t>
  </si>
  <si>
    <t>THE EXPLOITATION OF ANTARCTIC MINERAL-RESOURCES - RISKS AND STAKES</t>
  </si>
  <si>
    <t>WOS:A1992BW84C00004</t>
  </si>
  <si>
    <t>JOUVENTIN, P</t>
  </si>
  <si>
    <t>THE ANTARCTIC FAUNA - THE THREATS AND THEIR CONTROL</t>
  </si>
  <si>
    <t>WOS:A1992BW84C00005</t>
  </si>
  <si>
    <t>BILLEN, G; LANCELOT, C</t>
  </si>
  <si>
    <t>THE FUNCTIONING OF THE ANTARCTIC MARINE ECOSYSTEM - A FRAGILE EQUILIBRIUM</t>
  </si>
  <si>
    <t>WOS:A1992BW84C00006</t>
  </si>
  <si>
    <t>SANDS, P</t>
  </si>
  <si>
    <t>THE ANTARCTIC TREATY REGIME - A MODEL FOR INTERNATIONAL ENVIRONMENTAL-LAW</t>
  </si>
  <si>
    <t>WOS:A1992BW84C00007</t>
  </si>
  <si>
    <t>HENDRY, ID</t>
  </si>
  <si>
    <t>HOW MUCH ENVIRONMENTAL-PROTECTION IN THE 1988 WELLINGTON CONVENTION</t>
  </si>
  <si>
    <t>WOS:A1992BW84C00008</t>
  </si>
  <si>
    <t>BUSH, W</t>
  </si>
  <si>
    <t>THE 1988 WELLINGTON CONVENTION - HOW MUCH ENVIRONMENTAL-PROTECTION</t>
  </si>
  <si>
    <t>WOS:A1992BW84C00009</t>
  </si>
  <si>
    <t>SIMONS, H</t>
  </si>
  <si>
    <t>A BELGIAN POLITICAL VIEWPOINT</t>
  </si>
  <si>
    <t>WOS:A1992BW84C00010</t>
  </si>
  <si>
    <t>HUSSAIN, R</t>
  </si>
  <si>
    <t>THE ANTARCTIC - COMMON HERITAGE OF MANKIND</t>
  </si>
  <si>
    <t>WOS:A1992BW84C00011</t>
  </si>
  <si>
    <t>SUY, E</t>
  </si>
  <si>
    <t>ANTARCTICA - COMMON HERITAGE OF MANKIND</t>
  </si>
  <si>
    <t>WOS:A1992BW84C00012</t>
  </si>
  <si>
    <t>BROWN, A</t>
  </si>
  <si>
    <t>NEW PROPOSAL - THE NATURAL PARK</t>
  </si>
  <si>
    <t>WOS:A1992BW84C00013</t>
  </si>
  <si>
    <t>BERGUNO, J</t>
  </si>
  <si>
    <t>THE ANTARCTIC PARK - THE ISSUE OF ENVIRONMENTAL-PROTECTION</t>
  </si>
  <si>
    <t>WOS:A1992BW84C00014</t>
  </si>
  <si>
    <t>FRANCKX, E</t>
  </si>
  <si>
    <t>ENVIRONMENTAL-PROTECTION - AN ARCTIC ANTARCTIC COMPARISON</t>
  </si>
  <si>
    <t>Franckx, Erik/0000-0002-5604-6476</t>
  </si>
  <si>
    <t>WOS:A1992BW84C00015</t>
  </si>
  <si>
    <t>GAUTIER, P</t>
  </si>
  <si>
    <t>THE MARITIME AREA OF THE ANTARCTIC AND THE NEW LAW OF THE SEA</t>
  </si>
  <si>
    <t>WOS:A1992BW84C00016</t>
  </si>
  <si>
    <t>LHOEST, O</t>
  </si>
  <si>
    <t>THE EUROPEAN COMMUNITY AND ANTARCTICA COMPETENCES OF AN EXTRA-TERRITORIAL NATURE</t>
  </si>
  <si>
    <t>WOS:A1992BW84C00017</t>
  </si>
  <si>
    <t>BOGART, P</t>
  </si>
  <si>
    <t>GREENPEACE</t>
  </si>
  <si>
    <t>WOS:A1992BW84C00018</t>
  </si>
  <si>
    <t>LEDEAUT, JY</t>
  </si>
  <si>
    <t>A FRENCH POLITICAL VIEWPOINT</t>
  </si>
  <si>
    <t>WOS:A1992BW84C00019</t>
  </si>
  <si>
    <t>PINTO, CW</t>
  </si>
  <si>
    <t>A PROPOSAL</t>
  </si>
  <si>
    <t>WOS:A1992BW84C00020</t>
  </si>
  <si>
    <t>Barrett, PJ; Davey, FJ</t>
  </si>
  <si>
    <t>EXECUTIVE SUMMARY</t>
  </si>
  <si>
    <t>ANTARCTIC STRATIGRAPHIC DRILLING: CAPE ROBERTS PROJECT: WORKSHOP REPORT</t>
  </si>
  <si>
    <t>MISCELLANEOUS SERIES - ROYAL SOCIETY OF NEW ZEALAND</t>
  </si>
  <si>
    <t>International Workshop - Antarctic Stratigraphic Drilling: Cape Roberts Project</t>
  </si>
  <si>
    <t>MAY 11-14, 1992</t>
  </si>
  <si>
    <t>VICTORIA UNIV WELLINGTON, WELLINGTON, NEW ZEALAND</t>
  </si>
  <si>
    <t>VICTORIA UNIV WELLINGTON</t>
  </si>
  <si>
    <t>ROYAL SOC NEW ZEALAND</t>
  </si>
  <si>
    <t>SCIENCE CENTRE 11 TURNBULL ST, THORNDON - PRIVATE BAG, WELLINGTON, NEW ZEALAND</t>
  </si>
  <si>
    <t>0111-3895</t>
  </si>
  <si>
    <t>0-908654-35-9</t>
  </si>
  <si>
    <t>MISC S RSNZ</t>
  </si>
  <si>
    <t>BD22X</t>
  </si>
  <si>
    <t>WOS:A1992BD22X00001</t>
  </si>
  <si>
    <t>BARRETT, PJ; HARWOOD, DM</t>
  </si>
  <si>
    <t>GEOLOGICAL BACKGROUND AND RATIONALE FOR DRILLING</t>
  </si>
  <si>
    <t>WOS:A1992BD22X00002</t>
  </si>
  <si>
    <t>COOPER, AK</t>
  </si>
  <si>
    <t>SELECTION OF SITES FROM GEOPHYSICAL SURVEYS</t>
  </si>
  <si>
    <t>WOS:A1992BD22X00003</t>
  </si>
  <si>
    <t>PYNE, AR</t>
  </si>
  <si>
    <t>FAST ICE BEHAVIOUR</t>
  </si>
  <si>
    <t>WOS:A1992BD22X00004</t>
  </si>
  <si>
    <t>PYNE, AR; PRESTON, D; WEBSTER, B</t>
  </si>
  <si>
    <t>DRILLING OPTIONS</t>
  </si>
  <si>
    <t>WOS:A1992BD22X00005</t>
  </si>
  <si>
    <t>MACFARLANE, M</t>
  </si>
  <si>
    <t>LOGISTICS OPTIONS</t>
  </si>
  <si>
    <t>WOS:A1992BD22X00006</t>
  </si>
  <si>
    <t>KEYS, JR</t>
  </si>
  <si>
    <t>ENVIRONMENTAL IMPACT ASSESSMENT - PROCESS AND CONCERNS</t>
  </si>
  <si>
    <t>WOS:A1992BD22X00007</t>
  </si>
  <si>
    <t>DAVEY, FJ</t>
  </si>
  <si>
    <t>PROJECT MANAGEMENT</t>
  </si>
  <si>
    <t>WOS:A1992BD22X00008</t>
  </si>
  <si>
    <t>BADR, O; PROBERT, SD; OCALLAGHAN, PW</t>
  </si>
  <si>
    <t>SINKS FOR ATMOSPHERIC METHANE</t>
  </si>
  <si>
    <t>APPLIED ENERGY</t>
  </si>
  <si>
    <t>ANTARCTIC OZONE DEPLETION; CARBON-MONOXIDE; FOREST SOILS; CHEMISTRY; INCREASE; RADICALS; RISE; ICE; N2O; CH4</t>
  </si>
  <si>
    <t>Methane (CH4), an important trace gas in the atmosphere, controls numerous chemical processes and species in the troposphere and stratosphere. It is a strong greenhouse gas with a significant adverse impact upon the environment. The concentration of CH4 in the Earth's atmosphere has been increasing at a global rate of about 1% annually during this century, and reached 1.72 ppmv (by volume) in 1990. This increase is due to increasing sources, decreasing sinks or a combination of both. In this study, the individual sinks for atmospheric CH4 are identified and characterised. Available estimates for the strengths of these sinks are presented. The role of CH4 in the chemistry of the atmosphere is also discussed.</t>
  </si>
  <si>
    <t>BADR, O (corresponding author), CRANFIELD INST TECHNOL,DEPT APPL ENERGY,CRANFIELD MK43 0AL,BEDS,ENGLAND.</t>
  </si>
  <si>
    <t>0306-2619</t>
  </si>
  <si>
    <t>APPL ENERG</t>
  </si>
  <si>
    <t>Appl. Energy</t>
  </si>
  <si>
    <t>10.1016/0306-2619(92)90041-9</t>
  </si>
  <si>
    <t>Energy &amp; Fuels; Engineering, Chemical</t>
  </si>
  <si>
    <t>Energy &amp; Fuels; Engineering</t>
  </si>
  <si>
    <t>HD382</t>
  </si>
  <si>
    <t>WOS:A1992HD38200003</t>
  </si>
  <si>
    <t>BADR, O; PROBERT, SD</t>
  </si>
  <si>
    <t>NITROUS-OXIDE IN THE EARTHS ATMOSPHERE</t>
  </si>
  <si>
    <t>STRATOSPHERIC OZONE; ANTARCTIC ICE; N2O; TRENDS; FERTILIZERS; REDUCTION; CLIMATE; SINKS; CO2; CH4</t>
  </si>
  <si>
    <t>Nitrous oxide (N2O) is an important atmospheric trace gas. Changes in the concentration of N2O in the atmosphere have evoked considerable interest because of its role in (i) regulating stratospheric ozone levels, and (ii) contributing to the atmospheric greenhouse phenomenon. The global concentration of N2O in the atmosphere has been rising since the start of the Industrial Revolution, before which the concentration was almost constant at about 280-290 ppbv. In AD 1990, it reached about 310 ppbv and is rising at a rate of 0.5-1.1 ppbv (i.e. 0.2-0.3%) per year. In this paper, the history of N2O in the Earth's atmosphere, together with its latitudinal and altitudinal distributions, and seasonal oscillations, are described.</t>
  </si>
  <si>
    <t>10.1016/0306-2619(92)90002-S</t>
  </si>
  <si>
    <t>HE514</t>
  </si>
  <si>
    <t>WOS:A1992HE51400002</t>
  </si>
  <si>
    <t>TAMBURRINI, M; BRANCACCIO, A; IPPOLITI, R; DIPRISCO, G</t>
  </si>
  <si>
    <t>THE AMINO-ACID-SEQUENCE AND OXYGEN-BINDING PROPERTIES OF THE SINGLE HEMOGLOBIN OF THE COLD-ADAPTED ANTARCTIC TELEOST GYMNODRACO-ACUTICEPS</t>
  </si>
  <si>
    <t>ARCHIVES OF BIOCHEMISTRY AND BIOPHYSICS</t>
  </si>
  <si>
    <t>NOTOTHENIA-CORIICEPS-NEGLECTA; ALPHA-CHAIN; FISH; PROTEINS; PURIFICATION; HB-1</t>
  </si>
  <si>
    <t>CNR,INST PROT BIOCHEM &amp; ENZYMOL,VIA MARCONI 10,I-80125 NAPLES,ITALY; UNIV ROME LA SAPIENZA,CNR,CTR MOLEC BIOL,I-00185 ROME,ITALY; UNIV ROME LA SAPIENZA,DEPT BIOCHEM SCI,I-00185 ROME,ITALY</t>
  </si>
  <si>
    <t>Consiglio Nazionale delle Ricerche (CNR); Istituto di Biochimica delle Proteine (IBP-CNR); Consiglio Nazionale delle Ricerche (CNR); Sapienza University Rome; Sapienza University Rome</t>
  </si>
  <si>
    <t>Brancaccio, Andrea/C-5876-2009</t>
  </si>
  <si>
    <t>Brancaccio, Andrea/0000-0003-4690-8826; IPPOLITI, RODOLFO/0000-0003-0652-3470; TAMBURRINI, MAURIZIO/0000-0001-5987-0957</t>
  </si>
  <si>
    <t>0003-9861</t>
  </si>
  <si>
    <t>ARCH BIOCHEM BIOPHYS</t>
  </si>
  <si>
    <t>Arch. Biochem. Biophys.</t>
  </si>
  <si>
    <t>JAN</t>
  </si>
  <si>
    <t>10.1016/0003-9861(92)90082-8</t>
  </si>
  <si>
    <t>GV110</t>
  </si>
  <si>
    <t>WOS:A1992GV11000040</t>
  </si>
  <si>
    <t>STENVERS, O; PLOTZ, J; LUDWIG, H</t>
  </si>
  <si>
    <t>ANTARCTIC SEALS CARRY ANTIBODIES AGAINST SEAL HERPESVIRUS</t>
  </si>
  <si>
    <t>ARCHIVES OF VIROLOGY</t>
  </si>
  <si>
    <t>PHOCA-VITULINA</t>
  </si>
  <si>
    <t>Weddell seals in the Antarctica had high neutralizing antibody titres to seal- and feline herpesvirus and none against phocine distemper virus. Crab-eater seals were free of antibodies. This suggests an evolutionary wide spread of seal herpesvirus.</t>
  </si>
  <si>
    <t>FREE UNIV BERLIN, INST VIROL, NORDUFER 29, W-1000 BERLIN 65, GERMANY; ALFRED WEGENER INST POLAR &amp; MARINE RES, BREMERHAVEN, GERMANY</t>
  </si>
  <si>
    <t>Free University of Berlin; Helmholtz Association; Alfred Wegener Institute, Helmholtz Centre for Polar &amp; Marine Research</t>
  </si>
  <si>
    <t>SPRINGER WIEN</t>
  </si>
  <si>
    <t>WIEN</t>
  </si>
  <si>
    <t>SACHSENPLATZ 4-6, PO BOX 89, A-1201 WIEN, AUSTRIA</t>
  </si>
  <si>
    <t>0304-8608</t>
  </si>
  <si>
    <t>1432-8798</t>
  </si>
  <si>
    <t>ARCH VIROL</t>
  </si>
  <si>
    <t>Arch. Virol.</t>
  </si>
  <si>
    <t>10.1007/BF01317275</t>
  </si>
  <si>
    <t>Virology</t>
  </si>
  <si>
    <t>HM332</t>
  </si>
  <si>
    <t>WOS:A1992HM33200015</t>
  </si>
  <si>
    <t>BUTLER, MS; CAPON, RJ; LU, CC</t>
  </si>
  <si>
    <t>PSAMMOPEMMINS (A-C), NOVEL BROMINATED 4-HYDROXYINDOLE ALKALOIDS FROM AN ANTARCTIC SPONGE, PSAMMOPEMMA SP</t>
  </si>
  <si>
    <t>AUSTRALIAN JOURNAL OF CHEMISTRY</t>
  </si>
  <si>
    <t>MARINE SPONGE</t>
  </si>
  <si>
    <t>Two specimens of a marine sponge Psammopemma sp. collected from Prydz Bay, Antarctica, have been found to contain three new brominated 4-hydroxyindole alkaloids: psammopemmin-A (4), -B (5) and -C (6). These novel secondary metabolites, which also incorporate a unique 2-bromopyrimidine moiety, have been assigned structures on the basis of detailed spectroscopic analysis and derivatization.</t>
  </si>
  <si>
    <t>UNIV MELBOURNE,SCH CHEM,PARKVILLE,VIC 3052,AUSTRALIA; MUSEUM VICTORIA,MELBOURNE,VIC 3000,AUSTRALIA</t>
  </si>
  <si>
    <t>University of Melbourne; Museum Victoria</t>
  </si>
  <si>
    <t>Capon, Robert/G-9238-2012; Butler, Mark S./D-9973-2011</t>
  </si>
  <si>
    <t>Capon, Robert/0000-0002-8341-7754; Butler, Mark S./0000-0001-6689-4236</t>
  </si>
  <si>
    <t>C S I R O PUBLICATIONS</t>
  </si>
  <si>
    <t>COLLINGWOOD</t>
  </si>
  <si>
    <t>150 OXFORD ST, PO BOX 1139, COLLINGWOOD VICTORIA 3066, AUSTRALIA</t>
  </si>
  <si>
    <t>0004-9425</t>
  </si>
  <si>
    <t>AUST J CHEM</t>
  </si>
  <si>
    <t>Aust. J. Chem.</t>
  </si>
  <si>
    <t>10.1071/CH9921871</t>
  </si>
  <si>
    <t>Index Chemicus (IC); Science Citation Index Expanded (SCI-EXPANDED)</t>
  </si>
  <si>
    <t>KG960</t>
  </si>
  <si>
    <t>WOS:A1992KG96000010</t>
  </si>
  <si>
    <t>SLIP, DJ; BURTON, HR; GALES, NJ</t>
  </si>
  <si>
    <t>DETERMINING BLUBBER MASS IN THE SOUTHERN ELEPHANT SEAL, MIROUNGA-LEONINA, BY ULTRASONIC AND ISOTOPIC TECHNIQUES</t>
  </si>
  <si>
    <t>AUSTRALIAN JOURNAL OF ZOOLOGY</t>
  </si>
  <si>
    <t>BODY-COMPOSITION; WATER; PUPS; ENERGETICS; FLUX; HARP</t>
  </si>
  <si>
    <t>The mass of subcutaneous fat was determined for 14 male southern elephant seals, Mirounga leonina, by a modified version of a previously described ultrasound model (Gales and Burton 1987). The new model took into account fat slumping and was more accurate than the first model. The accuracy of the new technique was assessed by flensing. Total body water was estimated by tritiated-water dilution, and the relationship between total body water and ultrasonically determined total blubber mass was established. Predictive relationships for total blubber mass, and the relationship between total blubber mass and total body fat were determined. This study has demonstrated the applicability of ultrasound and isotope-dilution techniques in determining the fat composition in vivo of southern elephant seals.</t>
  </si>
  <si>
    <t>SLIP, DJ (corresponding author), AUSTRALIAN ANTARCTIC DIV,CHANNEL HIGHWAY,KINGSTON,TAS 7050,AUSTRALIA.</t>
  </si>
  <si>
    <t>Slip, David/0000-0002-9010-7236</t>
  </si>
  <si>
    <t>0004-959X</t>
  </si>
  <si>
    <t>AUST J ZOOL</t>
  </si>
  <si>
    <t>Aust. J. Zool.</t>
  </si>
  <si>
    <t>10.1071/ZO9920143</t>
  </si>
  <si>
    <t>JE298</t>
  </si>
  <si>
    <t>WOS:A1992JE29800004</t>
  </si>
  <si>
    <t>SLIP, DJ; GALES, NJ; BURTON, HR</t>
  </si>
  <si>
    <t>BODY-MASS LOSS, UTILIZATION OF BLUBBER AND FAT, AND ENERGETIC REQUIREMENTS OF MALE SOUTHERN ELEPHANT SEALS, MIROUNGA-LEONINA, DURING THE MOLTING FAST</t>
  </si>
  <si>
    <t>LINN; PUPS</t>
  </si>
  <si>
    <t>The energetic requirements of male southern elephant seals, Mirounga leonina, were estimated from mass loss, and changes in blubber mass determined by ultrasound in 11 seals over the moulting fast. Mean rate of mass loss was 9.60+/-2.25 kg day-1 or 6.46+/-0.77 g kg-1 day-1, with about 63% of this lost as fat. Blubber was depleted by about 48% over the moulting period. The relative distribution of blubber remained unchanged after the moult, and seals lost blubber at similar rates over all areas of the body. Energy expenditure was estimated to be 7.54+/-82 MJ kg-1 over the mean 35.6-day moulting period.</t>
  </si>
  <si>
    <t>10.1071/ZO9920235</t>
  </si>
  <si>
    <t>JL755</t>
  </si>
  <si>
    <t>WOS:A1992JL75500001</t>
  </si>
  <si>
    <t>A NEW DEEP-SEA ISOPOD FROM THE WEDDELL SEA, ANTARCTICA - COPERONUS-PINGUIS N-SP (CRUSTACEA, ISOPODA, MUNNOPSIDAE)</t>
  </si>
  <si>
    <t>BIJDRAGEN TOT DE DIERKUNDE</t>
  </si>
  <si>
    <t>TAXONOMY; BIOGEOGRAPHY; ANTARCTICA; WEDDELL SEA; DEEP SEA; COPERONUS</t>
  </si>
  <si>
    <t>A new species of Coperonus, C. pinguis, is described from the Antarctic deep sea. It is the first record of an Antarctic deep-sea species in this genus and the southernmost record of Coperonus.</t>
  </si>
  <si>
    <t>BRANDT, A (corresponding author), UNIV KIEL,INST POLAROKOL,OLSHAUSENSTR 40-60,W-2300 KIEL 1,GERMANY.</t>
  </si>
  <si>
    <t>ARTIS LIBRARY COMMITTEE</t>
  </si>
  <si>
    <t>UNIVERSITEIT VAN AMSTERDAM PLANTAGE MIDDENLAAN 45A, 1018 AMSTERDAM, NETHERLANDS</t>
  </si>
  <si>
    <t>0067-8546</t>
  </si>
  <si>
    <t>BIJDR DIERKD</t>
  </si>
  <si>
    <t>Bijdr. Tot Dierkunde</t>
  </si>
  <si>
    <t>10.1163/26660644-06201004</t>
  </si>
  <si>
    <t>JK275</t>
  </si>
  <si>
    <t>Green Submitted, gold</t>
  </si>
  <si>
    <t>WOS:A1992JK27500004</t>
  </si>
  <si>
    <t>BLOOMER, JP; BESTER, MN</t>
  </si>
  <si>
    <t>CONTROL OF FERAL CATS ON SUB-ANTARCTIC MARION-ISLAND, INDIAN-OCEAN</t>
  </si>
  <si>
    <t>BIOLOGICAL CONSERVATION</t>
  </si>
  <si>
    <t>PRINCE-EDWARD-ISLANDS; FELIS-CATUS; MACQUARIE-ISLAND; NEW-ZEALAND; POPULATION; PETRELS; PROCELLARIIDAE; ECOLOGY</t>
  </si>
  <si>
    <t>Since their introduction in 1949, feral cats have caused extensive damage to seabird populations on sub-Antarctic Marion Island, Indian Ocean. This paper reports on the first four years of an eradication programme launched in 1986. Eight hundred and seventy-two cats were shot dead and 80 trapped during 14725 hours of hunting. Cats sighted per hour of night hunting and kills per hour decreased dramatically. Hunting success (cats killed as a proportion of those seen) decreased. The only reliable indication of the decrease in density as a result of hunting was the decrease in the number of cats seen per hour of night hunting. By the end of the third season it was apparent that hunting alone was no longer removing sufficient animals to maintain the population decline, and trapping was incorporated into the eradication programme.</t>
  </si>
  <si>
    <t>BLOOMER, JP (corresponding author), UNIV PRETORIA, MAMMAL RES INST, PRETORIA 0002, SOUTH AFRICA.</t>
  </si>
  <si>
    <t>Bester, Marthán N/E-5387-2010</t>
  </si>
  <si>
    <t>THE BOULEVARD, LANGFORD LANE, KIDLINGTON, OXFORD OX5 1GB, OXON, ENGLAND</t>
  </si>
  <si>
    <t>0006-3207</t>
  </si>
  <si>
    <t>BIOL CONSERV</t>
  </si>
  <si>
    <t>Biol. Conserv.</t>
  </si>
  <si>
    <t>10.1016/0006-3207(92)91253-O</t>
  </si>
  <si>
    <t>Biodiversity Conservation; Ecology; Environmental Sciences</t>
  </si>
  <si>
    <t>HV453</t>
  </si>
  <si>
    <t>WOS:A1992HV45300006</t>
  </si>
  <si>
    <t>ZULLO, VA</t>
  </si>
  <si>
    <t>BALANUS-TRIGONUS DARWIN (CIRRIPEDIA, BALANINAE) IN THE ATLANTIC BASIN - AN INTRODUCED SPECIES</t>
  </si>
  <si>
    <t>BULLETIN OF MARINE SCIENCE</t>
  </si>
  <si>
    <t>Balanus trigonus Darwin does not appear to have been present in the Atlantic Ocean basin prior to the 1850's. This common fouling barnacle may have been introduced into the South Atlantic by ships from the Pacific and Indian Oceans sailing via Cape Horn and the Cape of Good Hope, and later dispersed into central and northern parts of the Atlantic basin by whaling ships working South Atlantic and Antarctic waters in the late 1800's.</t>
  </si>
  <si>
    <t>ZULLO, VA (corresponding author), UNIV N CAROLINA,DEPT EARTH SCI,WILMINGTON,NC 28403, USA.</t>
  </si>
  <si>
    <t>ROSENSTIEL SCH MAR ATMOS SCI</t>
  </si>
  <si>
    <t>MIAMI</t>
  </si>
  <si>
    <t>4600 RICKENBACKER CAUSEWAY, MIAMI, FL 33149</t>
  </si>
  <si>
    <t>0007-4977</t>
  </si>
  <si>
    <t>B MAR SCI</t>
  </si>
  <si>
    <t>Bull. Mar. Sci.</t>
  </si>
  <si>
    <t>HP379</t>
  </si>
  <si>
    <t>WOS:A1992HP37900005</t>
  </si>
  <si>
    <t>SKOUFIAS, DA; WILSON, L; DETRICH, HW</t>
  </si>
  <si>
    <t>COLCHICINE-BINDING SITES OF BRAIN TUBULINS FROM AN ANTARCTIC FISH AND FROM A MAMMAL ARE FUNCTIONALLY SIMILAR, BUT NOT IDENTICAL - IMPLICATIONS FOR MICROTUBULE ASSEMBLY AT LOW-TEMPERATURE</t>
  </si>
  <si>
    <t>CELL MOTILITY AND THE CYTOSKELETON</t>
  </si>
  <si>
    <t>COLD-STABLE MICROTUBULES; COLD ADAPTATION; CYTOSKELETON; ANTIMIOTIC DRUGS</t>
  </si>
  <si>
    <t>BETA-TUBULIN; ASPERGILLUS-NIDULANS; RENAL TUBULIN; BOVINE BRAIN; PROTEIN; PODOPHYLLOTOXIN; POLYMERIZATION; COMPLEX; GENE; LOCALIZATION</t>
  </si>
  <si>
    <t>The tubulins of Antarctic fishes possess adaptations that favor microtubule formation at low body temperatures (Detrich et al.: Biochemistry 28:10085-10093, 1989). To determine whether some of these adaptations may be present in a domain of tubulin that participates directly or indirectly in lateral contact between microtubule protofilaments, we have examined the energetics of the binding of colchicine, a drug thought to bind to such a site, to pure brain tubulins from an Antarctic fish (Notothenia gibberifrons) and from a mammal (the cow, Bos taurus). At temperatures between 0 and 20-degrees-C, the affinity constants for colchicine binding to the fish tubulin were slightly smaller (1.5-2.6-fold) than those for bovine tubulin. van't Hoff analysis showed that the standard enthalpy changes for colchicine binding to the two tubulins were comparable (DELTA-H-degrees = +10.6 and +7.4 kcal mol-1 for piscine and bovine tubulins, respectively), as were the standard entropy changes (DELTA-S-degrees = +61.3 eu for N. gibberifrons tubulin, +51.2 eu for bovine tubulin). At saturating concentrations of the ligand, the maximal binding stoichiometry for each tubulin was approximately 1 mol colchicine/mol tubulin dimer. The data indicate that the colchicine-binding sites of the two tubulins are similar, but probably not identical, in structure. The apparent absence of major structural modifications at the colchicine site suggests that this region of tubulin is not involved in functional adaptation for low-temperature polymerization. Rather, the colchicine site of tubulin may have been conserved evolutionarily to serve in vivo as a receptor for endogenous molecules (i.e., colchicine-like molecules or MAPs) that regulate microtubule assembly.</t>
  </si>
  <si>
    <t>NORTHEASTERN UNIV,DEPT BIOL,360 HUNTINGTON AVE,BOSTON,MA 02115</t>
  </si>
  <si>
    <t>Northeastern University</t>
  </si>
  <si>
    <t>Skoufias, Dimitrios A/A-5535-2016</t>
  </si>
  <si>
    <t>Skoufias, Dimitrios/0000-0001-5595-3413</t>
  </si>
  <si>
    <t>NINDS NIH HHS [NS13560] Funding Source: Medline</t>
  </si>
  <si>
    <t>NINDS NIH HHS(United States Department of Health &amp; Human ServicesNational Institutes of Health (NIH) - USANIH National Institute of Neurological Disorders &amp; Stroke (NINDS))</t>
  </si>
  <si>
    <t>0886-1544</t>
  </si>
  <si>
    <t>CELL MOTIL CYTOSKEL</t>
  </si>
  <si>
    <t>Cell Motil. Cytoskeleton</t>
  </si>
  <si>
    <t>10.1002/cm.970210403</t>
  </si>
  <si>
    <t>HL307</t>
  </si>
  <si>
    <t>WOS:A1992HL30700002</t>
  </si>
  <si>
    <t>FRIDEN, B; STROMBERG, E; WALLIN, M</t>
  </si>
  <si>
    <t>DIFFERENT ASSEMBLY PROPERTIES OF COD, BOVINE, AND RAT-BRAIN MICROTUBULES</t>
  </si>
  <si>
    <t>TUBULIN; ACETYLATED DETYROSINATED TUBULIN; ESTRAMUSTINE PHOSPHATE; HEPARIN; POLY-L-ASPARTIC ACID</t>
  </si>
  <si>
    <t>ESTRAMUSTINE PHOSPHATE; TUBULIN POLYMERIZATION; PURIFIED TUBULIN; ANTARCTIC FISH; ATLANTIC COD; GADUS-MORHUA; PROTEINS; INVITRO; TAU; TEMPERATURE</t>
  </si>
  <si>
    <t>Assembly properties of cod, bovine, and rat brain microtubules were compared. Estramustine phosphate, heparin, poly-L-aspartic acid, as well as NaCl, inhibited the assembly and disassembled both bovine and rat microtubules by inhibition of the binding between tubulin and MAPs. The assembly of cod brain microtubules was in contrast only marginally affected by these agents, in spite of a release of the MAPs. The results suggest that cod tubulin has a high intrinsic ability to assemble. This was confirmed by studies on phosphocellulose-purified cod tubulin, since the critical concentration for assembly was independent of the presence or absence of MAPs. The results show therefore that cod brain tubulin has, in contrast to bovine and rat brain tubulins, a high propensity to assemble under conditions which normally require the presence of MAPs. Even if cod MAPs, which have an unusual protein composition, were not needed for the assembly of cod microtubules, they were able to induce assembly of bovine brain tubulin. Both cod and bovine MAPs bound to cod microtubules, and bovine MAP1 and MAP2 bound to, and substituted at least the 400 kDa cod protein. This suggests that the tubulin-binding sites and the assembly-stimulatory ability of MAPs are common properties of MAPs from different species. independent of the tubulin assembly propensity.</t>
  </si>
  <si>
    <t>GOTHENBURG UNIV,DEPT ZOOPHYSIOL,COMPARAT NEUROSCI UNIT,BOX 250 59,S-40031 GOTHENBURG,SWEDEN</t>
  </si>
  <si>
    <t>University of Gothenburg</t>
  </si>
  <si>
    <t>10.1002/cm.970210406</t>
  </si>
  <si>
    <t>WOS:A1992HL30700005</t>
  </si>
  <si>
    <t>Ciais, P; Petit, JR; Jouzel, J; Lorius, C; Barkov, NI; Lipenkov, V; Nicolaïev, V</t>
  </si>
  <si>
    <t>Ciais, P.; Petit, J. R.; Jouzel, J.; Lorius, C.; Barkov, N. I.; Lipenkov, V.; Nicolaiev, V.</t>
  </si>
  <si>
    <t>Evidence for an early Holocene climatic optimum in the Antarctic deep ice-core record</t>
  </si>
  <si>
    <t>DEUTERIUM EXCESS; POLLEN; FLUCTUATIONS; SIMULATIONS; TEMPERATURE; SENSITIVITY; SURFACE; MODEL</t>
  </si>
  <si>
    <t>In the interpretation of the Antarctic deep ice-core data, little attention has been given to the Holocene part of the records. As far as translation of the stable isotope content in terms of temperature is concerned, this can be understood because expected temperature changes may be obscured by isotopic noise of various origins and because no C-14 dating has yet been available for this type of sequence. In this article, we focus on the Dome C and Vostok cores and on a new 850-m long ice core drilled out at Komsomolska'ia by the Soviet Antarctic Expeditions. These three sites are located in East Antarctica, on the Antarctic plateau, in a region essentially undisturbed by ice-flow conditions, so that their detailed intercomparison may allow us to identify the climatically significant isotopic signal. Our results compare well with the proximal records of Southern Hemisphere high latitudes and support the existence of a warmer climatic optimum between 10 and 6 kay BP. Maximum temperatures are reached just at the end of the last deglaciation, which confirms previous observations at high latitudes, in contrast with later dates for the Atlantic and hypsithermal optima in Europe and North America.</t>
  </si>
  <si>
    <t>[Ciais, P.; Petit, J. R.; Jouzel, J.] CEA CEN Saclay, DSM, Lab Geochim Isotop, F-91191 Gif Sur Yvette, France; [Petit, J. R.; Jouzel, J.; Lorius, C.] Lab Glaciol &amp; Geophys Environm, F-38402 St Martin Dheres, France; [Barkov, N. I.] Arctic &amp; Antarctic Res Inst, St Petersburg 199226, Russia; [Lipenkov, V.; Nicolaiev, V.] Russian Acad Sci, Inst Geog, Moscow 109107, Russia</t>
  </si>
  <si>
    <t>CEA; Universite Paris Saclay; Arctic &amp; Antarctic Research Institute; Russian Academy of Sciences; Institute of Geography, Russian Academy of Sciences</t>
  </si>
  <si>
    <t>Ciais, P (corresponding author), CEA CEN Saclay, DSM, Lab Geochim Isotop, F-91191 Gif Sur Yvette, France.</t>
  </si>
  <si>
    <t>Ciais, Philippe/A-6840-2011; Lipenkov, Vladimir/Q-8262-2016</t>
  </si>
  <si>
    <t>Ciais, Philippe/0000-0001-8560-4943; Lipenkov, Vladimir/0000-0003-4221-5440</t>
  </si>
  <si>
    <t>1432-0894</t>
  </si>
  <si>
    <t>10.1007/BF00193529</t>
  </si>
  <si>
    <t>V04TB</t>
  </si>
  <si>
    <t>WOS:000207079600007</t>
  </si>
  <si>
    <t>Markgraf, V; Dodson, JR; Kershaw, AP; McGlone, MS; Nicholls, N</t>
  </si>
  <si>
    <t>Markgraf, Vera; Dodson, John R.; Kershaw, A. Peter; McGlone, Matt S.; Nicholls, Neville</t>
  </si>
  <si>
    <t>Evolution of late Pleistocene and Holocene climates in the circum-South Pacific land areas</t>
  </si>
  <si>
    <t>Paleovegetation maps were reconstructed based on a network of pollen records from Australia, New Zealand, and southern South America for 18 000, 12 000, 9000, 6000, and 3000 BP and interpreted in terms of paleoclimatic patterns. These patterns permitted us to speculate on past atmospheric circulation in the South Pacific and the underlying forcing missing line mechanisms. During full glacial times, with vastly extended Australasian land area and circum-Antarctic ice-shelves, arid and cold conditions characterized all circum-South Pacific land areas, except for a narrow band in southern South America (43 to 45 S) that might have been even wetter and moister than today. This implies that ridging at subtropical and mid-latitudes must have been greatly increased and that the storm tracks were located farther south than today. At 12 000 BP when precipitation had increased in southern Australia, New Zealand, and the mid-latitudes of South America, ridging was probably still as strong as before but had shifted into the eastern Pacific, leading to weaker westerlies in the western Pacific and more southerly located westerlies in the eastern Pacific. At 9000 BP when, except for northernmost Australia, precipitation reached near modern levels, the south Pacific ridges and the westerlies must have weakened. Because of the continuing land connection between New Guinea and Australia, and reduced seasonality, the monsoon pattern had still not developed. By 6000 BP, moisture levels in Australia and New Zealand reached their maximum, indicating that the monsoon pattern had become established. Ridging in the South Pacific was probably weaker than today, and the seasonal shift of the westerlies was stronger than before. By 3000 BP essentially modern conditions had been achieved, characterized by patterns of high seasonal variability.</t>
  </si>
  <si>
    <t>[Markgraf, Vera] Univ Colorado, Inst Arctic &amp; Alpine Res, Boulder, CO 80309 USA; [Dodson, John R.] Univ New S Wales, Sch Geog, Kensington, NSW 2033, Australia; [Kershaw, A. Peter] Monash Univ, Dept Geog &amp; Environm Sci, Clayton, Vic 3168, Australia; [McGlone, Matt S.] DSIR Land Resources, Christchurch, New Zealand; [Nicholls, Neville] Bur Meteorol, Melbourne, Vic 3001, Australia</t>
  </si>
  <si>
    <t>University of Colorado System; University of Colorado Boulder; University of New South Wales Sydney; Monash University; Bureau of Meteorology - Australia</t>
  </si>
  <si>
    <t>Markgraf, V (corresponding author), Univ Colorado, Inst Arctic &amp; Alpine Res, Boulder, CO 80309 USA.</t>
  </si>
  <si>
    <t>Nicholls, Neville/A-1240-2008</t>
  </si>
  <si>
    <t>Kershaw, Peter/0000-0002-9478-0567; Nicholls, Neville/0000-0002-1298-4356</t>
  </si>
  <si>
    <t>10.1007/BF00193532</t>
  </si>
  <si>
    <t>WOS:000207079600010</t>
  </si>
  <si>
    <t>SAAGER, PM; DEBAAR, HJW; HOWLAND, RJ</t>
  </si>
  <si>
    <t>CD, ZN, NI AND CU IN THE INDIAN-OCEAN</t>
  </si>
  <si>
    <t>RARE-EARTH ELEMENTS; NORTHEAST PACIFIC; SURFACE WATERS; ARABIAN SEA; BLACK-SEA; OCEANOGRAPHIC DISTRIBUTIONS; CHEMICAL OCEANOGRAPHY; FRAMVAREN FJORD; ATLANTIC-OCEAN; COPPER</t>
  </si>
  <si>
    <t>Vertical profiles of dissolved Cd, Zn, Ni and Cu in the Northwest Indian Ocean (Arabian Sea) exhibit a nutrient type distribution also observed in other oceans. The area is characterized by strong seasonal upwelling and a broad oxygen minimum zone in intermediate waters. However, neither Cd, Zn, Ni nor Cu appear to be affected by the reducing conditions, in contrast with earlier reported observations of Mn, Fe and rare earth elements. Low Cd/PO4 slopes in surface waters of about 0.15 nM/mu-M are in good agreement with slopes typical of surface waters in other oceans. Deep water slopes, however, increase from 0.5 nM/mu-M to 0.85 nM/mu-M going inshore. These slopes are much higher than published for the deep North Atlantic and North Pacific Oceans, yet comparable to the high Cd/PO4 slope recently published for the Antarctic Ocean. Deep water cadmium-phosphate ratios increase with the age of the deep water from the Atlantic through the Antarctic and Indian to the Pacific Ocean. Slopes of Zn/Si (0.062 nM/mu-M) are about the same as found in the Pacific Ocean, deep water ratios are about 30% higher. The slopes Ni/Si (0.054 nM/mu-M) are in good agreement with previous reports from the Indian Ocean. The Cu profile shows evidence of surface water inputs, regeneration in intermediate and deep waters and benthic fluxes, and is further influenced by intensive scavenging, notably in surface waters.</t>
  </si>
  <si>
    <t>NETHERLANDS INST SEA RES,1790 AB DEN BURG,NETHERLANDS; PLYMOUTH MARINE LAB,PLYMOUTH PL1 3DH,ENGLAND</t>
  </si>
  <si>
    <t>Utrecht University; Royal Netherlands Institute for Sea Research (NIOZ); Plymouth Marine Laboratory</t>
  </si>
  <si>
    <t>SAAGER, PM (corresponding author), FREE UNIV AMSTERDAM,DEPT EARTH SCI,DE BOELELAAN 1085,1081 HV AMSTERDAM,NETHERLANDS.</t>
  </si>
  <si>
    <t>1A</t>
  </si>
  <si>
    <t>10.1016/0198-0149(92)90017-N</t>
  </si>
  <si>
    <t>HA605</t>
  </si>
  <si>
    <t>WOS:A1992HA60500002</t>
  </si>
  <si>
    <t>POPOV, IK</t>
  </si>
  <si>
    <t>SEA-SURFACE TEMPERATURE OF SOUTHERN-OCEAN IN ICEBERGS DISTRIBUTION REGIONS</t>
  </si>
  <si>
    <t>DOKLADY AKADEMII NAUK</t>
  </si>
  <si>
    <t>POPOV, IK (corresponding author), ARCTIC &amp; ANTARCTIC RES INST,ST PETERSBURG,USSR.</t>
  </si>
  <si>
    <t>0869-5652</t>
  </si>
  <si>
    <t>DOKL AKAD NAUK+</t>
  </si>
  <si>
    <t>Dokl. Akad. Nauk</t>
  </si>
  <si>
    <t>KA335</t>
  </si>
  <si>
    <t>WOS:A1992KA33500039</t>
  </si>
  <si>
    <t>GURETSKY, VV; DANILOV, AI; STAMMER, D</t>
  </si>
  <si>
    <t>MOVEMENTS OF THE ACC EDDIES AT THE EASTERN BOUNDARY OF THE WEDDELL GYRE OBSERVED FROM SATELLITE ALTIMETRY</t>
  </si>
  <si>
    <t>ARCTIC &amp; ANTARCTIC RES INST,ST PETERSBURG,USSR; UNIV KIEL,MARINE RES INST,W-2300 KIEL 1,GERMANY</t>
  </si>
  <si>
    <t>Arctic &amp; Antarctic Research Institute; University of Kiel</t>
  </si>
  <si>
    <t>JX465</t>
  </si>
  <si>
    <t>WOS:A1992JX46500043</t>
  </si>
  <si>
    <t>PORTNYAGIN, YI; FORBES, JM; FRASER, GJ; VINCENT, RA; LYSENKO, IA; MAKAROV, NM</t>
  </si>
  <si>
    <t>FORBES, JM; VIAL, F; FULLERROWELL, T; MANSON, A; HOCKING, WK; MEIER, RR; PHILBRICK, CR</t>
  </si>
  <si>
    <t>DYNAMICS OF THE ANTARCTIC AND ARCTIC MESOSPHERE LOWER THERMOSPHERE REGIONS</t>
  </si>
  <si>
    <t>EARTHS MIDDLE AND UPPER ATMOSPHERE</t>
  </si>
  <si>
    <t>ADVANCES IN SPACE RESEARCH</t>
  </si>
  <si>
    <t>TOPICAL MEETING OF THE INTERDISCIPLINARY SCIENTIFIC COMMISSION OF THE COSPAR 28TH PLENARY MEETING</t>
  </si>
  <si>
    <t>JUN 25-JUL 06, 1990</t>
  </si>
  <si>
    <t>THE HAGUE, NETHERLANDS</t>
  </si>
  <si>
    <t>Vincent, Robert A/E-5450-2013; Forbes, Jeffrey M/B-7234-2016</t>
  </si>
  <si>
    <t>Vincent, Robert A/0000-0001-6559-6544; Forbes, Jeffrey M/0000-0001-6937-0796</t>
  </si>
  <si>
    <t>PERGAMON PRESS LTD</t>
  </si>
  <si>
    <t>0-08-042041-9</t>
  </si>
  <si>
    <t>ADV SPACE RES-SERIES</t>
  </si>
  <si>
    <t>10.1016/0273-1177(92)90449-8</t>
  </si>
  <si>
    <t>BW09M</t>
  </si>
  <si>
    <t>WOS:A1992BW09M00011</t>
  </si>
  <si>
    <t>KWOK, KCS; SMEDLEY, DJ; KIM, DH</t>
  </si>
  <si>
    <t>Davis, MR; Walker, GJ</t>
  </si>
  <si>
    <t>SNOWDRIFTING AROUND GROUPS OF ANTARCTIC BUILDINGS</t>
  </si>
  <si>
    <t>ELEVENTH AUSTRALASIAN FLUID MECHANICS CONFERENCE, VOLS 1 AND 2</t>
  </si>
  <si>
    <t>11th Australasian Fluid Mechanics Conference</t>
  </si>
  <si>
    <t>DEC 14-18, 1992</t>
  </si>
  <si>
    <t>UNIV TASMANIA, HOBART, AUSTRALIA</t>
  </si>
  <si>
    <t>UNIV TASMANIA</t>
  </si>
  <si>
    <t>ANTARCTIC BUILDING; SNOWDRIFT MODELING; TURBULENT BOUNDARY LAYER WIND; WIND TUNNEL</t>
  </si>
  <si>
    <t>UNIV SYDNEY,SCH CIVIL &amp; MIN ENGN,SYDNEY,NSW 2006,AUSTRALIA</t>
  </si>
  <si>
    <t>Kwok, Kenny c s/C-8667-2019</t>
  </si>
  <si>
    <t>UNIVERSITY TASMANIA</t>
  </si>
  <si>
    <t>HOBART</t>
  </si>
  <si>
    <t>GPOB 252C TASMANIA, HOBART 7001, AUSTRALIA</t>
  </si>
  <si>
    <t>0-85901-519-X</t>
  </si>
  <si>
    <t>BB94T</t>
  </si>
  <si>
    <t>WOS:A1992BB94T00111</t>
  </si>
  <si>
    <t>SCHALLER, F</t>
  </si>
  <si>
    <t>ISOTOMA-SALTANS AND CRYPTOPYGUS-ANTARCTICUS, STRUGGLING FOR EXISTENCE UNDER EXTREME CONDITIONS (COLLEMBOLA, ISOTOMIDAE)</t>
  </si>
  <si>
    <t>ENTOMOLOGIA GENERALIS</t>
  </si>
  <si>
    <t>The insect fauna of high alpine and polar habitats is characterized by a high percentage of Collembola. Among them, the alpine Gletscherfloh, Isotoma saltans' (Nicolet 1841) and the antarctic springtail Cryptopygus antarcticus (Willem 1902) show the most outrageous lebensformtyp. Ecological and physiological differences of these 2 species become obvious by comparing ecological requirements, life history, and mode of reproduction. Throughout the year, Isotoma saltans is an inhabitant of ice and snow with a relatively narrow ecological niche. Cryptopygus antarcticus is found in terrestrial habitats avoiding ice and snow. Cryptopygus antarcticus has a wide ecological niche and shows biological and ecophysiological adaptations to survive extreme climatic change. On one side, there is the dependance of Isotoma saltans on the seasonal dynamics of the glacial ice, and on the other, the plasticity of the population dynamics of Cryptopygus antarcticus. For the first time this antarctic springtail is kept and bred in laboratory for &gt; 2 generations.</t>
  </si>
  <si>
    <t>0171-8177</t>
  </si>
  <si>
    <t>ENTOMOL GEN</t>
  </si>
  <si>
    <t>Entomol. Gen.</t>
  </si>
  <si>
    <t>JY632</t>
  </si>
  <si>
    <t>WOS:A1992JY63200001</t>
  </si>
  <si>
    <t>JOSHI, PV</t>
  </si>
  <si>
    <t>DISTRIBUTION OF ATMOSPHERIC IONS AND AITKEN NUCLEI OVER SOUTHERN OCEANS AND POLAR-REGIONS</t>
  </si>
  <si>
    <t>ENVIRONMENT INTERNATIONAL</t>
  </si>
  <si>
    <t>In the Eighth Indian Antarctic Expedition, measurements on atmospheric ions and Aitken nuclei were carried out over southern oceans and at an oasis in the Antarctica. The levels are found to be decreasing towards high latitudes. They are found to be log-normally distributed. Based on these data, some inferences have been made. Background levels of both the species have been described. Their dependence on background levels has been discussed. It seems that at background levels, the inverse relationship between atmospheric ions and Aitken nuclei may not hold.</t>
  </si>
  <si>
    <t>JOSHI, PV (corresponding author), BHABHA ATOM RES CTR,DIV ENVIRONM ASSESSMENT,BOMBAY 400085,INDIA.</t>
  </si>
  <si>
    <t>0160-4120</t>
  </si>
  <si>
    <t>ENVIRON INT</t>
  </si>
  <si>
    <t>Environ. Int.</t>
  </si>
  <si>
    <t>10.1016/0160-4120(92)90074-E</t>
  </si>
  <si>
    <t>JA052</t>
  </si>
  <si>
    <t>WOS:A1992JA05200013</t>
  </si>
  <si>
    <t>LOCK, JW; THOMPSON, DR; FURNESS, RW; BARTLE, JA</t>
  </si>
  <si>
    <t>METAL CONCENTRATIONS IN SEABIRDS OF THE NEW-ZEALAND REGION</t>
  </si>
  <si>
    <t>ENVIRONMENTAL POLLUTION</t>
  </si>
  <si>
    <t>EGRETTA-ALBA-MODESTA; GREAT WHITE EGRET; HEAVY-METALS; PELAGIC SEABIRDS; MERCURY CONTAMINATION; MACQUARIE-ISLAND; TRACE-METALS; GDANSK BAY; CADMIUM; BIRDS</t>
  </si>
  <si>
    <t>Concentrations of the heavy metals cadmium, copper, lead, zinc, mercury and, in some individuals, methyl mercury were determined in a range of tissues of 64 tropical, subtropical, subantarctic and antarctic seabird taxa mostly from the New Zealand region. Although apparently natural, levels of cadmium and mercury in some species greatly exceed those known to have toxic effects in some terrestrial birds. Copper and zinc levels exhibited less inter-species variation than the non-essential metals cadmium and mercury. Cadmium concentrations were highest in kidney tissues but uniformly low in feathers. Total mercury concentrations showed most inter-species variation. Mean methyl mercury levels in liver tissues of several large procellariiforms represented less than 5% of the corresponding mean total mercury level. Lead concentrations were generally low or below the limits of detection, but elevated levels were measured in some coastal or scavenging species. In a significant number of species, mean concentrations of liver cadmium and mercury and kidney cadmium were greater in adults than in young birds. The reverse was true for copper. Mean zinc levels in liver did not differ between adults and young. High levels of cadmium in some species seem likely to be due to diet, whereas high levels of mercury probably reflect more closely the moult intervals which constrain the ability of birds to eliminate methyl mercury.</t>
  </si>
  <si>
    <t>UNIV GLASGOW,DEPT ZOOL,APPL ORNITHOL UNIT,GLASGOW G12 8QQ,SCOTLAND; MAF QUAL MANAGEMENT,CHEM SERV,UPPER HUTT,NEW ZEALAND; NATL MUSEUM,WELLINGTON,NEW ZEALAND</t>
  </si>
  <si>
    <t>University of Glasgow</t>
  </si>
  <si>
    <t>0269-7491</t>
  </si>
  <si>
    <t>ENVIRON POLLUT</t>
  </si>
  <si>
    <t>Environ. Pollut.</t>
  </si>
  <si>
    <t>10.1016/0269-7491(92)90129-X</t>
  </si>
  <si>
    <t>GX076</t>
  </si>
  <si>
    <t>WOS:A1992GX07600006</t>
  </si>
  <si>
    <t>CAHET, G; DELILLE, D</t>
  </si>
  <si>
    <t>Nival, P; Saliot, A</t>
  </si>
  <si>
    <t>BACTERIAL BLOOM - EFFECTS OF CRUDE-OIL ON THE GROWTH OF ANTARCTIC BACTERIAL MICROFLORA</t>
  </si>
  <si>
    <t>FATE OF CHEMICAL POLLUTANTS</t>
  </si>
  <si>
    <t>OCEANIS : SERIE DE DOCUMENTS OCEANOGRAPHIQUES</t>
  </si>
  <si>
    <t>SEMINAR ON THE FATE OF CHEMICAL POLLUTANTS</t>
  </si>
  <si>
    <t>DEC 13, 1991</t>
  </si>
  <si>
    <t>PARIS, FRANCE</t>
  </si>
  <si>
    <t>BACTERIA; GROWTH; HYDROCARBONS; ANTARCTIC</t>
  </si>
  <si>
    <t>INST OCEANOGRAPHIQUE</t>
  </si>
  <si>
    <t>0182-0745</t>
  </si>
  <si>
    <t>OCEANIS S D</t>
  </si>
  <si>
    <t>Environmental Sciences; Oceanography</t>
  </si>
  <si>
    <t>Environmental Sciences &amp; Ecology; Oceanography</t>
  </si>
  <si>
    <t>BX54E</t>
  </si>
  <si>
    <t>WOS:A1992BX54E00006</t>
  </si>
  <si>
    <t>WANG, Z; TAYLOR, KDA; YAN, XJ</t>
  </si>
  <si>
    <t>STUDIES ON THE PROTEASE ACTIVITIES IN NORWAY LOBSTER (NEPHROPS-NORVEGICUS) AND THEIR ROLE IN THE PHENOLASE ACTIVATION PROCESS</t>
  </si>
  <si>
    <t>FOOD CHEMISTRY</t>
  </si>
  <si>
    <t>PARTIAL-PURIFICATION; EUPHAUSIA-SUPERBA; ANTARCTIC KRILL</t>
  </si>
  <si>
    <t>Proteolytic activity in Norway lobster (Nephrops norvegicus) was studied. Three proteases were separated and partially purified from Norway lobster heads by a combination of acetone precipitation and DEAE-Sepharose CL-6B column chromatography and designated as enzymes I, II and III. Enzyme III had a pH optimum at around 8.2 towards casein as substrate. Enzymes I and II were found to be very similar in most aspects; they showed multiple pH optima towards casein. Studies on sensitivity to different inhibitors suggested that enzymes I and II were likely to be thiol proteases and enzyme III a metal-dependent serine protease. It was found that only enzyme III was involved in the phenolase activation process in Norway lobster.</t>
  </si>
  <si>
    <t>WANG, Z (corresponding author), HUMBERSIDE POLYTECH,SCH FOOD FISHERIES &amp; ENVIRONM STUDIES,GRIMSBY DN34 5BQ,N HUMBERSIDE,ENGLAND.</t>
  </si>
  <si>
    <t>0308-8146</t>
  </si>
  <si>
    <t>FOOD CHEM</t>
  </si>
  <si>
    <t>Food Chem.</t>
  </si>
  <si>
    <t>10.1016/0308-8146(92)90019-X</t>
  </si>
  <si>
    <t>Chemistry, Applied; Food Science &amp; Technology; Nutrition &amp; Dietetics</t>
  </si>
  <si>
    <t>Chemistry; Food Science &amp; Technology; Nutrition &amp; Dietetics</t>
  </si>
  <si>
    <t>JD846</t>
  </si>
  <si>
    <t>WOS:A1992JD84600007</t>
  </si>
  <si>
    <t>WERKHOFF, P; GUNTERT, M; HOPP, R</t>
  </si>
  <si>
    <t>DIHYDRO-1,3,5-DITHIAZINES - UNUSUAL FLAVOR COMPOUNDS WITH REMARKABLE ORGANOLEPTIC PROPERTIES</t>
  </si>
  <si>
    <t>FOOD REVIEWS INTERNATIONAL</t>
  </si>
  <si>
    <t>FERMENTED SMALL SHRIMP; SHORT-NECKED CLAM; VOLATILE COMPONENTS; COOKED ODOR; THERMAL-DEGRADATION; ANTARCTIC KRILLS; HYDROGEN-SULFIDE; AMMONIUM SULFIDE; SULFUR-COMPOUNDS; DRIED SQUID</t>
  </si>
  <si>
    <t>5,6-Dihydro-2,4,6-trialkyl-4H-1,3,5-dithiazines play an important role in food flavors and particularly in heated food products. They are formed from thermal interaction of aldehydes, hydrogen sulfide, and ammonia resulting from degradation components of lipids, amino acids, and thiamin. Many of them have interesting organo-leptic properties and relatively low flavor threshold values, and deserve particular attention. This review describes all alkyl-substituted and bicyclic 1,3,5-dithiazines identified in the flavor of foodstuffs as well as in model systems. Furthermore, this review provides a general description of the sensory properties of 1,3,5-dithiazines and additionally reports on new results and recent research developments in order to update information in the area of this hitherto almost overlooked chemical class of flavor compounds.</t>
  </si>
  <si>
    <t>HAARMANN &amp; REIMER GMBH, CORP RES, W-3450 HOLZMINDEN, GERMANY.</t>
  </si>
  <si>
    <t>TAYLOR &amp; FRANCIS INC</t>
  </si>
  <si>
    <t>PHILADELPHIA</t>
  </si>
  <si>
    <t>530 WALNUT STREET, STE 850, PHILADELPHIA, PA 19106 USA</t>
  </si>
  <si>
    <t>8755-9129</t>
  </si>
  <si>
    <t>1525-6103</t>
  </si>
  <si>
    <t>FOOD REV INT</t>
  </si>
  <si>
    <t>Food Rev. Int.</t>
  </si>
  <si>
    <t>10.1080/87559129209540947</t>
  </si>
  <si>
    <t>Food Science &amp; Technology; Nutrition &amp; Dietetics</t>
  </si>
  <si>
    <t>KB107</t>
  </si>
  <si>
    <t>WOS:A1992KB10700003</t>
  </si>
  <si>
    <t>BAILLY, S; DREUX, P</t>
  </si>
  <si>
    <t>KARYOTYPES OF NEOCANONOPSIS-DREUXI HOFFMANN AND CHRISTENSENIA-ANTARCTICA BRINCK, CURCULIONIDAE ECTEMNORRHININAE (INSECTS, COLEOPTERA) FROM CROZET ARCHIPELAGO</t>
  </si>
  <si>
    <t>GENETICS SELECTION EVOLUTION</t>
  </si>
  <si>
    <t>COLEOPTERA, CURCULIONIDAE; ECTEMNORRHININAE; CROZET ARCHIPELAGO; CYTOGENETICS; KARYOTYPE</t>
  </si>
  <si>
    <t>CHROMOSOMES; KARYOTYPES; ISLANDS</t>
  </si>
  <si>
    <t>Ectemnorrhininae (Coleoptera, Curculionidae) represent a specific subfamily of weevils, which are found only on volcanic islands in the Southern Indian ocean. The islands, which are largely isolated from each other, constitute a distinctly individualized biogeographical province. On this archipelago, Ectemnorrhininae form the most important group of insects, originating from a primitive stock, the origin of which although still unknown, is probably antarctic. This group includes some 30 recorded species, which appear to be differentially distributed among the islands, some of these islands having been only recently inhabited owing to the recent period of their emergence. Until now, classification of Ectemnorrhininae was essentially established on the sole basis of adult and larval morphological criteria. More recently, alimentary habits have been taken into account. The present study is part of a more comprehensive approach, aimed at understanding the Curculionidae phylogeny, using cytogenetic analysis, which has not been done before. Karyotypes of 2 closely related species pertaining to the Canonopsini tribe, Christensenia antarctica and Neocanonopsis dreuxi, were established, utilizing a computerized analysis which allows the grouping of objects (here chromosomes) in accordance with similarities (here length and centromeric index) detected between them. Both species are characterized by the same general chromosomal formula, 10 AA + Xy(p), this type of formula being shared by many species of Curculionidae. Centromere location is more variable in chromosomes of N dreuxi than in those of C antarctica. These observations am compared with the findings of a previous study which determined the karyotype of 3 different species of Ectemnorrhinini. Further analytical studies using a wider range of genera and species are required for establishing complete phylogenetic relationships.</t>
  </si>
  <si>
    <t>ECOLE NORM SUPER, ZOOL LAB, F-75230 PARIS 05, FRANCE</t>
  </si>
  <si>
    <t>Universite PSL; Ecole Normale Superieure (ENS)</t>
  </si>
  <si>
    <t>UNIV PARIS 06, BIOL ANIM LAB, BAT C, 4 PL JUSSIEU, F-75230 PARIS 05, FRANCE.</t>
  </si>
  <si>
    <t>BMC</t>
  </si>
  <si>
    <t>CAMPUS, 4 CRINAN ST, LONDON N1 9XW, ENGLAND</t>
  </si>
  <si>
    <t>0999-193X</t>
  </si>
  <si>
    <t>1297-9686</t>
  </si>
  <si>
    <t>GENET SEL EVOL</t>
  </si>
  <si>
    <t>Genet. Sel. Evol.</t>
  </si>
  <si>
    <t>10.1051/gse:19920401</t>
  </si>
  <si>
    <t>Agriculture, Dairy &amp; Animal Science; Genetics &amp; Heredity</t>
  </si>
  <si>
    <t>Agriculture; Genetics &amp; Heredity</t>
  </si>
  <si>
    <t>JW094</t>
  </si>
  <si>
    <t>WOS:A1992JW09400001</t>
  </si>
  <si>
    <t>MUELLER, PA; PERFIT, MR; HEATHERINGTON, AL; KIRK, PD; SCHANDL, E</t>
  </si>
  <si>
    <t>GEOCHEMICAL AND TECTONIC IMPLICATIONS OF IGNEOUS ROCKS FROM ODP LEG-114, SUB-ANTARCTIC SOUTH-ATLANTIC</t>
  </si>
  <si>
    <t>GEO-MARINE LETTERS</t>
  </si>
  <si>
    <t>VOLCANIC-ROCKS; ISLAND-ARC; MANTLE; RIDGE; BASALTS; HETEROGENEITY; CONSTRAINTS; SEAMOUNT; HOTSPOTS; AFRICAN</t>
  </si>
  <si>
    <t>Igneous rocks recovered from three major tectonic features of the sub-antarctic South Atlantic Ocean during ODP Leg 114 have a range of compositions: Northeast Georgia Rise. basalt to andesite; Meteor Rise, basalt to trachyte; spreading center in the West South Atlantic Basin, MORB-like basalt. Major and trace element as well as Sr and Nd isotopic data clearly indicate that all rocks share the enriched elemental and isotopic signatures typical of both hotspot and mid-ocean ridge volcanism in the southern ocean basins. Data for the Northeast Georgia and Meteor Rises also suggest the influence of older, continental lithosphere.</t>
  </si>
  <si>
    <t>UNIV TORONTO,DEPT GEOL,TORONTO M5S 1A1,ONTARIO,CANADA</t>
  </si>
  <si>
    <t>MUELLER, PA (corresponding author), UNIV FLORIDA,DEPT GEOL,GAINESVILLE,FL 32611, USA.</t>
  </si>
  <si>
    <t>Mueller, Paul/0000-0003-2608-193X; Perfit, Michael/0000-0002-1399-8928</t>
  </si>
  <si>
    <t>0276-0460</t>
  </si>
  <si>
    <t>GEO-MAR LETT</t>
  </si>
  <si>
    <t>Geo-Mar. Lett.</t>
  </si>
  <si>
    <t>10.1007/BF02091841</t>
  </si>
  <si>
    <t>JN283</t>
  </si>
  <si>
    <t>WOS:A1992JN28300004</t>
  </si>
  <si>
    <t>YOON, HI; HAN, MW; PARK, BK; HAN, SJ; OH, JK</t>
  </si>
  <si>
    <t>DISTRIBUTION, PROVENANCE, AND DISPERSAL PATTERN OF CLAY-MINERALS IN SURFACE SEDIMENTS, BRANSFIELD STRAIT, ANTARCTICA</t>
  </si>
  <si>
    <t>WATERS</t>
  </si>
  <si>
    <t>Clay minerals of the surface sediments of Bransfield Strait, Antarctica, exhibit distinctive geographical distributions: kaolinite has the highest concentration near the shore of the South Shetland islands in the northern strait (20%); chlorite, near Smith Island in the northwestern strait: illite, on the continental shelf off the Antarctic Peninsula in the southern strait (80%); and smectite, close to the Penguin and Bridgeman islands in the northeastern strait (25%). This distribution pattern, combined with hydrographic and climatic data for the strait, are used to infer clay mineral provenance and dispersal patterns.</t>
  </si>
  <si>
    <t>INHA UNIV,DEPT OCEANOG,INCHON 402751,SOUTH KOREA; PUSAN NATL UNIV,DEPT MARINE SCI,PUSAN 609735,SOUTH KOREA</t>
  </si>
  <si>
    <t>Inha University; Pusan National University</t>
  </si>
  <si>
    <t>YOON, HI (corresponding author), KOREA OCEAN RES &amp; DEV INST,POB 29,SEOUL 425600,SOUTH KOREA.</t>
  </si>
  <si>
    <t>10.1007/BF02091842</t>
  </si>
  <si>
    <t>WOS:A1992JN28300005</t>
  </si>
  <si>
    <t>MEYERBERTHAUD, B; TAYLOR, EL; TAYLOR, TN</t>
  </si>
  <si>
    <t>RECONSTRUCTING THE GONDWANA SEED FERN DICROIDIUM - EVIDENCE FROM THE TRIASSIC OF ANTARCTICA</t>
  </si>
  <si>
    <t>GEOBIOS</t>
  </si>
  <si>
    <t>ANATOMY; ANTARCTICA; GONDWANA; PTERIDOSPERMALES; TRIASSIC</t>
  </si>
  <si>
    <t>The discovery, in Antarctic rocks of the Middle Triassic, of leaves with Dicroidium anatomy attached to stems with undivided vascular cylinder and pycnoxylic wood of the widespread Dadoxylon type, calls into question the long-accepted reconstruction of Dicroidiurn fronds attached to Rhexoxylon stems. Although Dicroidium leaves are common throughout Gondwana, Rhexaxylon is known only from Western Gondwana (Argentina, Brazil and South Africa). The anatomy of the Antarctic axes, including the presence of numerous buds, suggests a plant with more complex architecture than that proposed in the reconstruction of Dicroidium in Western Gondwana. Two hypotheses for the belated discovery of this additional Dicroidium plant are proposed.</t>
  </si>
  <si>
    <t>MEYERBERTHAUD, B (corresponding author), UNIV MONTPELLIER 2,PALEOBOT LAB,CNRS,URA 327,PL EUGENE BATAILLON,F-34095 MONTPELLIER 05,FRANCE.</t>
  </si>
  <si>
    <t>UNIV CLAUDE BERNARD-LYONI</t>
  </si>
  <si>
    <t>VILLEURBANNE CEDEX</t>
  </si>
  <si>
    <t>CENTRE DES SCI DE LA TERRE 43 BLVD DU 11 NOVEMBRE, 69622 VILLEURBANNE CEDEX, FRANCE</t>
  </si>
  <si>
    <t>0016-6995</t>
  </si>
  <si>
    <t>GEOBIOS-LYON</t>
  </si>
  <si>
    <t>Geobios</t>
  </si>
  <si>
    <t>10.1016/0016-6995(92)80005-X</t>
  </si>
  <si>
    <t>JT218</t>
  </si>
  <si>
    <t>WOS:A1992JT21800004</t>
  </si>
  <si>
    <t>JARZEN, DM; DETTMANN, ME</t>
  </si>
  <si>
    <t>STRUCTURE AND FORM OF AUSTRAL CRETACEOUS NORMAPOLLES-LIKE POLLEN</t>
  </si>
  <si>
    <t>LATE CRETACEOUS; PALEOCENE; GONDWANA; ANGIOSPERM POLLEN; NORMAPOLLES</t>
  </si>
  <si>
    <t>Detailed analysis of breviaxial, tricolporate pollen from the Australian Upper Cretaceous reveals that Forcipites DETTMANN &amp; JARZEN, 1988, Gambierina HARRIS ex STOVER &amp; PARTRIDGE, 1973, emend., and Battenipollis gen. nov. are distinct in wall structure and aperture architecture from the Normapolles and Probrevaxones of the Northern Hemisphere. The parental source of the southern Normapolles-like pollen ranged across the Austro-Antarctic landmass during latest Cretaceous time, but probably evolved later than and independently of the northern taxa. Battenipollis is proposed for transcolpate, breviaxial pollen, and Gambierina is herein emended.</t>
  </si>
  <si>
    <t>JARZEN, DM (corresponding author), CANADIAN MUSEUM NAT,DIV EARTH SCI,POB 3443,STN D,OTTAWA K1P 6P4,ON,CANADA.</t>
  </si>
  <si>
    <t>10.1016/0016-6995(92)80097-W</t>
  </si>
  <si>
    <t>KL668</t>
  </si>
  <si>
    <t>WOS:A1992KL66800001</t>
  </si>
  <si>
    <t>MATSUEDA, H; INOUE, H; SUGIMURA, Y</t>
  </si>
  <si>
    <t>ATMOSPHERIC METHANE OVER THE WESTERN PACIFIC AND THE ANTARCTIC OCEAN FROM 1978 TO 1986</t>
  </si>
  <si>
    <t>GEOCHEMICAL JOURNAL</t>
  </si>
  <si>
    <t>TROPOSPHERIC METHANE; CLIMATE CHANGE; TRACE GASES; CH4; INCREASE; TRENDS; CO</t>
  </si>
  <si>
    <t>Methane concentrations were determined for air samples collected over the western Pacific and the Antarctic Ocean in the years from 1978 to 1986. The latitudinal distribution from 35-degrees-N to 65-degrees-S revealed a decrease in methane concentration towards south, with two sharp gradients around 20-degrees-N and the intertropical convergence zone (ITCZ). The methane concentrations south of ITCZ were much lower than those in the Northern Hemisphere. The average concentrations of methane in samples collected over the western North Pacific (9-degrees-N-24-degrees-N) indicate an almost linear increase from 1978 to 1986 with no significant fluctuation of the annual rate of methane increase. The average rate of the increase from 1978 to 1986 was calculated to be 17 +/- 2 ppb/yr over the western North Pacific, and that over the Antarctic Ocean was estimated to be 16-17 ppb/yr from 1978 to 1984.</t>
  </si>
  <si>
    <t>MATSUEDA, H (corresponding author), METEOROL RES INST, 1-1 NAGAMINE, TSUKUBA, IBARAKI 305, JAPAN.</t>
  </si>
  <si>
    <t>Yoshikawa, Hisayuki/A-4056-2012</t>
  </si>
  <si>
    <t>GEOCHEMICAL SOC JAPAN</t>
  </si>
  <si>
    <t>358-5 YAMABUKI-CHO, SHINJUKU-KU, TOKYO, 162-0801, JAPAN</t>
  </si>
  <si>
    <t>0016-7002</t>
  </si>
  <si>
    <t>1880-5973</t>
  </si>
  <si>
    <t>GEOCHEM J</t>
  </si>
  <si>
    <t>Geochem. J.</t>
  </si>
  <si>
    <t>10.2343/geochemj.26.21</t>
  </si>
  <si>
    <t>JM432</t>
  </si>
  <si>
    <t>gold</t>
  </si>
  <si>
    <t>WOS:A1992JM43200002</t>
  </si>
  <si>
    <t>MATSUMOTO, GI; WATANUKI, K</t>
  </si>
  <si>
    <t>ORGANIC GEOCHEMICAL FEATURES OF AN EXTREMELY ACID CRATER LAKE (YUGAMA) OF KUSATSU-SHIRANE VOLCANO IN JAPAN</t>
  </si>
  <si>
    <t>FATTY-ACIDS; HYDROTHERMAL ENVIRONMENTS; ALIPHATIC-HYDROCARBONS; LACUSTRINE SEDIMENT; BIOLOGICAL MARKERS; EARLY DIAGENESIS; ANTARCTIC LAKE; INDICATORS; CONSTITUENTS; MICROORGANISMS</t>
  </si>
  <si>
    <t>Organic geochemical study on an extremely acid crater lake (Yugama, pH = 1.2) of an active Kusatsu-Shirane Volcano in Japan has been carried out to clarify the features and sources of organic components in relation to biological activity. Generally, n-alkanes ranging from n-C-15 to n-C36 with a predominance of long-chain (n-C20-n-C36) n-alkanes maximizing at n-C27, n-C29 or n-C31 were detected in suspended solids (greater-than-or-equal-to 0.60 mum), sulfur aggregate and surface sediments of the lake, and soils in the surroundings of the lake, together with pristane, phytane, squalane, steranes and/or triterpanes. A series of n-alkanoic acids ranging from n-C-8 to n-C32 with a predominance of even-carbon numbers were found in all the samples, along with cis- and trans-isomers of n-alkenoic acids [n-C-16:1(DELTA7 and DELTA9) and n-C18:1 (DELTA9 and DELTA11)], iso- and anteiso-alkanoic acids (C-14-C-17), and cyclopropyl alkanoic acids (C-17 and C19). No polyenoic alkenoic acids were, however, found in all the samples. Normal 3-hydroxy acids (n-C-10-nC18) mainly maximizing at n-C-14 were detected, together with iso- and anteiso-3-hydroxy acids (C-12-C18). The features of organic components in the lake waters and sediments indicate that they can be attributed to bacteria, such as Thiobacillus thiooxidans in addition to certain uncultured bacteria, with some influences of eroded, and/or wind-transported materials containing vascular plant debris from the surroundihgs of the lake. Low concentrations of fatty acids mainly reflect the paucity of photosynthetic producers and small living biomass in the lake. Relatively high trans/cis-C-16:1 alkenoic acid ratios (0.24-0.52) may be caused by unfavorable habitat for microbial activity in the lake. The thermal maturation parameters of (20S/20R)-24-ethyl-5alpha(H), 14alpha(H), -17alpha(H)-cholestane ratios (0.49-0.77) and (22S/22R)-17alpha(H), 21,beta(H)-30-homohopane ratios (1.0-1.4) have not reached equilibrium values, but may have been significantly influenced by hydrothermal activity in the past in Lake Yugama and the surroundings of the lake.</t>
  </si>
  <si>
    <t>UNIV TOKYO, COLL ARTS &amp; SCI, DEPT CHEM, MEGURO KU, TOKYO 153, JAPAN</t>
  </si>
  <si>
    <t>University of Tokyo</t>
  </si>
  <si>
    <t>10.2343/geochemj.26.117</t>
  </si>
  <si>
    <t>KM839</t>
  </si>
  <si>
    <t>WOS:A1992KM83900002</t>
  </si>
  <si>
    <t>EBIHARA, M; HIRANO, KI; OZAKI, H</t>
  </si>
  <si>
    <t>DISTRIBUTION OF REES IN HCL/HNO3-RESIDUES OF ANTARCTIC UOCS AND ITS IMPLICATIONS TO THEIR METAMORPHIC GENESIS ON UOC PARENT BODIES</t>
  </si>
  <si>
    <t>UNEQUILIBRATED ORDINARY CHONDRITES; RARE-EARTH ELEMENTS; SOLAR NEBULA; ABUNDANCES; CONDENSATION; HISTORY; PHASES; ORIGIN; METAL</t>
  </si>
  <si>
    <t>In order to understand the metamorphic history of the parent bodies of unequilibrated ordinary chondrites (UOC's), we compare REE distributions in the HCl/HNO3 (acid)-residues of seven Antarctic UOC' s with those of equilibrated ordinary chondrites (EOC's). REE parameters designated to characterize the abundance pattern of REE's-normalized La abundance, normalized La/Lu abundance ratio and the degree of Eu anomaly-were found to be highly variable in the acid-residues of UOC's, suggesting that REE's were redistributed on UOC parent bodies. In contrast, the REE parameters are fairly constant in the acid-residues of EOC's, suggesting that REE distribution attained equilibrium on EOC parent bodies. The REE parameters for the acid-residues of UOC's are poorly correlated with the In, Zn and Se contents in the whole rock samples analyzed in this study, but appear to correlate with carbon content. This implies that REE parameters can be used as indices for the subclassification of UOC's. From the viewpoint of REE distribution, ALH 77011 (and its paired ALH 78038) appears to be one of the least metamorphosed UOC's.</t>
  </si>
  <si>
    <t>EBIHARA, M (corresponding author), TOKYO METROPOLITAN UNIV, FAC SCI, DEPT CHEM, HACHIOJI, TOKYO 19203, JAPAN.</t>
  </si>
  <si>
    <t>10.2343/geochemj.26.425</t>
  </si>
  <si>
    <t>KX044</t>
  </si>
  <si>
    <t>WOS:A1992KX04400009</t>
  </si>
  <si>
    <t>ROWELL, AJ; REES, MN; EVANS, KR</t>
  </si>
  <si>
    <t>EVIDENCE OF MAJOR MIDDLE CAMBRIAN DEFORMATION IN THE ROSS OROGEN, ANTARCTICA</t>
  </si>
  <si>
    <t>CENTRAL TRANSANTARCTIC MOUNTAINS; EARLY PALEOZOIC HISTORY; SHACKLETON LIMESTONE; BEARDMORE OROGENY</t>
  </si>
  <si>
    <t>Long-lived polyphase tectonism in the Cambrian history of the Ross orogen is demonstrated by recent stratigraphic studies in both the central and Weddell Sea segments of the Transantarctic Mountains. We postulate that strong early Middle Cambrian deformation preceded a more widely recognized Late Cambrian-Early Ordovician period of contraction and magmatism. These Middle Cambrian movements were locally the principal phase of orogenic deformation. They profoundly altered sedimentation patterns along the Antarctic margin, so that in the Weddell Sea region, when carbonate platform sedimentation resumed, the platform margin was reestablished far oceanward of its Early Cambrian location. Intra-Cambrian tectonism along the paleo-Pacific margin of Gondwana was not confined to its Antarctic segment; comparable activity recently has been described from Australia and is known from South America. These movements may be related to amalgamation of East and West Gondwana.</t>
  </si>
  <si>
    <t>UNIV KANSAS,DEPT GEOL,LAWRENCE,KS 66045; UNIV NEVADA,DEPT GEOSCI,LAS VEGAS,NV 89154</t>
  </si>
  <si>
    <t>University of Kansas; Nevada System of Higher Education (NSHE); University of Nevada Las Vegas</t>
  </si>
  <si>
    <t>ROWELL, AJ (corresponding author), UNIV KANSAS,MUSEUM INVERTEBRATE PALEONTOL,LAWRENCE,KS 66045, USA.</t>
  </si>
  <si>
    <t>10.1130/0091-7613(1992)020&lt;0031:EOMMCD&gt;2.3.CO;2</t>
  </si>
  <si>
    <t>GZ537</t>
  </si>
  <si>
    <t>WOS:A1992GZ53700008</t>
  </si>
  <si>
    <t>BOUCOT, AJ</t>
  </si>
  <si>
    <t>SOUTHWEST UNITED-STATES EAST ANTARCTIC (SWEAT) CONNECTION - A HYPOTHESIS - PACIFIC MARGINS OF LAURENTIA AND ANTARCTICA-AUSTRALIA AS A CONJUGATE RIFT PAIR - EVIDENCE AND IMPLICATIONS FOR AN EOCAMBRIAN SUPERCONTINENT - COMMENT</t>
  </si>
  <si>
    <t>BOUCOT, AJ (corresponding author), OREGON STATE UNIV,DEPT ZOOL,CORVALLIS,OR 97331, USA.</t>
  </si>
  <si>
    <t>10.1130/0091-7613(1992)020&lt;0087:CAROSU&gt;2.3.CO;2</t>
  </si>
  <si>
    <t>WOS:A1992GZ53700022</t>
  </si>
  <si>
    <t>MOORES, EM; DALZIEL, IWD</t>
  </si>
  <si>
    <t>SOUTHWEST UNITED-STATES EAST ANTARCTIC (SWEAT) CONNECTION - A HYPOTHESIS - PACIFIC MARGINS OF LAURENTIA AND ANTARCTICA-AUSTRALIA AS A CONJUGATE RIFT PAIR - EVIDENCE AND IMPLICATIONS FOR AN EOCAMBRIAN SUPERCONTINENT - REPLY</t>
  </si>
  <si>
    <t>TECTONICS; TERRANES</t>
  </si>
  <si>
    <t>UNIV TEXAS,INST GEOPHYS,AUSTIN,TX 78759</t>
  </si>
  <si>
    <t>University of Texas System; University of Texas Austin</t>
  </si>
  <si>
    <t>MOORES, EM (corresponding author), UNIV CALIF DAVIS,DEPT GEOL,DAVIS,CA 95616, USA.</t>
  </si>
  <si>
    <t>WOS:A1992GZ53700023</t>
  </si>
  <si>
    <t>DANILOV, AD; AVDIUSHIN, SI</t>
  </si>
  <si>
    <t>STRATOSPHERIC OZONE IN THE ARCTIC AND ANTARCTIC</t>
  </si>
  <si>
    <t>TOTAL REACTIVE NITROGEN; ATMOSPHERIC ABSORPTION-MEASUREMENTS; AIRBORNE LIDAR OBSERVATIONS; NORTHERN-HEMISPHERE WINTER; NITRIC-ACID; INSITU OBSERVATIONS; COLUMN ABUNDANCES; MCMURDO-STATION; CLOUD FORMATION; SEPTEMBER 1987</t>
  </si>
  <si>
    <t>DANILOV, AD (corresponding author), MOSCOW APPL GEOPHYS INST,MOSCOW,USSR.</t>
  </si>
  <si>
    <t>Danilov, Alexey/ABH-7887-2020</t>
  </si>
  <si>
    <t>JAN-FEB</t>
  </si>
  <si>
    <t>HT450</t>
  </si>
  <si>
    <t>WOS:A1992HT45000001</t>
  </si>
  <si>
    <t>BESPROZVANNAYA, AS; VOROBYEV, VG; RUGA, GN; SHCUHUKA, TI; YAGODKINA, OI</t>
  </si>
  <si>
    <t>ESTIMATION OF THE POLAR-CAP DIMENSIONS FROM PHOTOMETRIC DATA</t>
  </si>
  <si>
    <t>ACAD SCI USSR,POLAR GEOPHYS INST,MOSCOW V-71,USSR</t>
  </si>
  <si>
    <t>Russian Academy of Sciences; Polar Geophysical Institute</t>
  </si>
  <si>
    <t>WOS:A1992HT45000024</t>
  </si>
  <si>
    <t>BLAGOVESHCHENSKAYA, NF; BOCHKAREV, GS; BULATOVA, NN; ZHILTSOV, AU; MITROFANOVA, TA; TROSHKINA, KA; CHERKASHIN, YN; CHERNOV, YA; SHUMILOV, IA</t>
  </si>
  <si>
    <t>AMPLITUDE VARIATION OF THE PROBING SIGNALS AND IONOGRAMS DUE TO IONOSPHERE STIMULATION BY OBLIQUE POWERFUL RADIO-EMISSION</t>
  </si>
  <si>
    <t>ARCTIC &amp; ANTARCTIC RES INST,LENINGRAD,USSR; MOSCOW RADIO ENGN INST,MOSCOW,USSR</t>
  </si>
  <si>
    <t>Arctic &amp; Antarctic Research Institute; MIREA - Russian Technological University</t>
  </si>
  <si>
    <t>BLAGOVESHCHENSKAYA, NF (corresponding author), ACAD SCI USSR,INST TERR MAGNETISM IONOSPHERE &amp; RADIOWAVE PROPAGAT,TROITSK,USSR.</t>
  </si>
  <si>
    <t>WOS:A1992HT45000033</t>
  </si>
  <si>
    <t>KIMBALL, LA</t>
  </si>
  <si>
    <t>HAGUE ACAD INT LAW, ASSOC ATTENDERS &amp; ALUMNI</t>
  </si>
  <si>
    <t>PROPERTY RIGHTS OF THE INTERNATIONAL COMMUNITY - ANTARCTIC REGIMES</t>
  </si>
  <si>
    <t>HAGUE YEARBOOK OF INTERNATIONAL LAW, VOL 4, 1991: REGIONAL ECONOMIC INTEGRATION AND PROPERTY RIGHTS IN INTERNATIONAL LAW</t>
  </si>
  <si>
    <t>34th AAA Congress - Regional Economic Integration and Property Rights in International Law</t>
  </si>
  <si>
    <t>JUN 10-14, 1991</t>
  </si>
  <si>
    <t>MONTREAL, CANADA</t>
  </si>
  <si>
    <t>WORLD RESOURCES INST,WASHINGTON,DC</t>
  </si>
  <si>
    <t>PO BOX 17, 3300 AA DORDRECHT, NETHERLANDS</t>
  </si>
  <si>
    <t>0-7923-1883-8</t>
  </si>
  <si>
    <t>BC24U</t>
  </si>
  <si>
    <t>WOS:A1992BC24U00014</t>
  </si>
  <si>
    <t>SCHNEIDER, G</t>
  </si>
  <si>
    <t>A COMPARISON OF CARBON-SPECIFIC RESPIRATION RATES IN GELATINOUS AND NONGELATINOUS ZOOPLANKTON - A SEARCH FOR GENERAL RULES IN ZOOPLANKTON METABOLISM</t>
  </si>
  <si>
    <t>HELGOLANDER MEERESUNTERSUCHUNGEN</t>
  </si>
  <si>
    <t>CHEMICAL-COMPOSITION; AMMONIA EXCRETION; JET PROPULSION; ANTARCTIC ZOOPLANKTON; ELEMENTAL COMPOSITION; PHOSPHATE EXCRETION; THALIA-DEMOCRATICA; MARINE ZOOPLANKTON; SALPS TUNICATA; OXYGEN-UPTAKE</t>
  </si>
  <si>
    <t>Using 470 data from the literature the dry weight-specific respiration rates of gelatinous zooplankton (cnidarians, ctenophores and salps) and non-gelatinous zooplankton (mainly crustacea) were converted to carbon-specific values. The resulting carbon-specific respiration rates showed no significant differences between the two groups of zooplankton, indicating similar oxygen requirements per gram of carbon biomass. From this finding, it can be suggested that the differences in the rates of oxygen consumption measured in the two types of zooplankton in the sea can be explained by the carbon biomass ratio between gelatinous and non-gelatinous zooplankton. Furthermore, the low rate of metabolism of gelatinous species compared with that of non-gelatinous animals of the same volume can be attributed predominantly to the relatively low organic matter content in the former. It is recommended that all weight-specific metabolism rates be expressed using carbon as body mass unit (e.g. mg O2 gC-1 d-1) which enables more accurate comparisons between individuals exhibiting different dry weight/carbon ratios.</t>
  </si>
  <si>
    <t>SCHNEIDER, G (corresponding author), BIOL ANSTALT HELGOLAND,HAFENSTR 46,W-2282 LIST AUF SYLT,GERMANY.</t>
  </si>
  <si>
    <t>BIOLOGISCHE ANSTALT HELGOLAND</t>
  </si>
  <si>
    <t>HAMBURG</t>
  </si>
  <si>
    <t>NOTKESTRASSE 31, 22607 HAMBURG, GERMANY</t>
  </si>
  <si>
    <t>0174-3597</t>
  </si>
  <si>
    <t>HELGOLANDER MEERESUN</t>
  </si>
  <si>
    <t>Helgol. Meeresunters.</t>
  </si>
  <si>
    <t>10.1007/BF02367205</t>
  </si>
  <si>
    <t>KT330</t>
  </si>
  <si>
    <t>WOS:A1992KT33000002</t>
  </si>
  <si>
    <t>HARTMANN, G</t>
  </si>
  <si>
    <t>ANTARCTIC BENTHIC OSTRACODS .8. OSTRACODS FROM THE CRUISE ANT 11/4 OF FS METEOR TO ELEPHANT ISLAND AND THE ANTARCTIC PENINSULA</t>
  </si>
  <si>
    <t>The present paper deals with ostracods collected in Antarctica during the voyage of R.V. ''Meteor'' (11/4) in December and January 1989/90 in waters around Elephant Island and west of the Antarctic Peninsula between 61-degrees and 67-degrees-S and 54-degrees and 69-degrees-W. 38 of the 50 species sampled were already known to science, but again 4 new species have been found, while 8 have to remain in open nomenclature. For the first time, a species of the subfamily Paracytherideinae was discovered in Antarctica. Additional material from Cytheropteron insulelephantensis, described by the author (Hartmann, 1989) from Elephant Island and rediscovered now at two further stations, shows that this species has to be placed into the genus Nodobythere. The systematical part of the paper contains the description of the new species and new data for species already previously treated (see Hartmann, 1986-1991), while the list of species and the list of stations (see appendix) contains all the species that were collected.</t>
  </si>
  <si>
    <t>UNIV HAMBURG,MUSEUM ZOOL,W-2000 HAMBURG 13,GERMANY</t>
  </si>
  <si>
    <t>University of Hamburg</t>
  </si>
  <si>
    <t>HARTMANN, G (corresponding author), UNIV HAMBURG,INST ZOOL,MARTIN LUTHER KING PL 3,W-2000 HAMBURG 13,GERMANY.</t>
  </si>
  <si>
    <t>10.1007/BF02367207</t>
  </si>
  <si>
    <t>WOS:A1992KT33000004</t>
  </si>
  <si>
    <t>GILLINGHAM, P</t>
  </si>
  <si>
    <t>Bergeron, J</t>
  </si>
  <si>
    <t>THE DEVELOPMENT OF ANTARCTIC ASTRONOMY - INTRODUCTION</t>
  </si>
  <si>
    <t>HIGHLIGHTS OF ASTRONOMY, VOL 9</t>
  </si>
  <si>
    <t>HIGHLIGHTS OF ASTRONOMY</t>
  </si>
  <si>
    <t>21ST GENERAL ASSEMBLY OF THE INTERNATIONAL ASTRONOMICAL UNION</t>
  </si>
  <si>
    <t>JUL 23-01, 1991</t>
  </si>
  <si>
    <t>BUENOS AIRES, ARGENTINA</t>
  </si>
  <si>
    <t>0-7923-1916-8</t>
  </si>
  <si>
    <t>HIGH ASTRON</t>
  </si>
  <si>
    <t>10.1017/S1539299600009801</t>
  </si>
  <si>
    <t>BX01P</t>
  </si>
  <si>
    <t>WOS:A1992BX01P00107</t>
  </si>
  <si>
    <t>BALLY, J</t>
  </si>
  <si>
    <t>ANTARCTIC ATMOSPHERIC TRANSPARENCY AT INFRARED AND MILLIMETER WAVELENGTHS</t>
  </si>
  <si>
    <t>10.1017/S1539299600022541</t>
  </si>
  <si>
    <t>WOS:A1992BX01P00108</t>
  </si>
  <si>
    <t>SMOOT, GF</t>
  </si>
  <si>
    <t>ANTARCTIC OBSERVATIONS OF THE COSMIC MICROWAVE BACKGROUND</t>
  </si>
  <si>
    <t>10.1017/S1539299600022607</t>
  </si>
  <si>
    <t>WOS:A1992BX01P00114</t>
  </si>
  <si>
    <t>HASEGAWA, T</t>
  </si>
  <si>
    <t>JAPANESE ACTIVITIES RELATED TO (RADIO) ASTRONOMY IN THE ANTARCTIC</t>
  </si>
  <si>
    <t>10.1017/S1539299600022620</t>
  </si>
  <si>
    <t>WOS:A1992BX01P00116</t>
  </si>
  <si>
    <t>BURDYUZHA, V</t>
  </si>
  <si>
    <t>SOVIET EXPERIENCE AT VOSTOK AND PLANS FOR ANTARCTIC ASTRONOMY</t>
  </si>
  <si>
    <t>Burdyuzha, Vladimir V/M-6329-2015</t>
  </si>
  <si>
    <t>10.1017/S1539299600022632</t>
  </si>
  <si>
    <t>WOS:A1992BX01P00117</t>
  </si>
  <si>
    <t>WILKNISS, PE</t>
  </si>
  <si>
    <t>JOHNSON, B; MAY, GL; KORN, P</t>
  </si>
  <si>
    <t>THE UNITED-STATES ANTARCTIC AND SPACE PROGRAMS, A USEFUL ALLIANCE</t>
  </si>
  <si>
    <t>HUMANS AND MACHINES IN SPACE : THE VISION, THE CHALLENGES, THE PAYOFF: 29TH GODDARD MEMORIAL SYMPOSIUM</t>
  </si>
  <si>
    <t>SCIENCE AND TECHNOLOGY SERIES</t>
  </si>
  <si>
    <t>29TH GODDARD MEMORIAL SYMP ON HUMANS AND MACHINES IN SPACE : THE VISION, THE CHALLENGE, THE PAYOFF</t>
  </si>
  <si>
    <t>MAR 14-15, 1991</t>
  </si>
  <si>
    <t>WASHINGTON, DC</t>
  </si>
  <si>
    <t>AMER ASTRONAUTICAL SOC</t>
  </si>
  <si>
    <t>0-87703-356-0</t>
  </si>
  <si>
    <t>SCI TECH</t>
  </si>
  <si>
    <t>Engineering, Aerospace</t>
  </si>
  <si>
    <t>BW54T</t>
  </si>
  <si>
    <t>WOS:A1992BW54T00012</t>
  </si>
  <si>
    <t>ONDA, M; MORIKAWA, Y; NAGAYAMA, N; SUZUKI, I</t>
  </si>
  <si>
    <t>INT COUNCIL AERONAUT SCI; INT COUNCIL AERONAUT SCI; INT COUNCIL AERONAUT SCI</t>
  </si>
  <si>
    <t>A STRATOSPHERIC UNMANNED POWERED LIGHTER-THAN-AIR PLATFORM - FOR THE ANTARCTIC OZONE HOLE OBSERVATION AND LONG ENDURANCE COMMUNICATION RELAY</t>
  </si>
  <si>
    <t>ICAS PROCEEDINGS 1992, VOLS 1 AND 2: 18TH CONGRESS OF THE INTERNATIONAL COUNCIL OF THE AERONAUTICAL SCIENCES</t>
  </si>
  <si>
    <t>18th Congress of the International-Council-of-the-Aeronautical-Sciences</t>
  </si>
  <si>
    <t>SEP 20-25, 1992</t>
  </si>
  <si>
    <t>BEIJING, PEOPLES R CHINA</t>
  </si>
  <si>
    <t>MINIST INT TRADE &amp; IND, AIST, MECH ENGN LAB, TSUKUBA, IBARAKI, JAPAN</t>
  </si>
  <si>
    <t>AMER INST AERONAUTICS &amp; ASTRONAUTICS</t>
  </si>
  <si>
    <t>RESTON</t>
  </si>
  <si>
    <t>1801 ALEXANDER BELL DR, STE 500, RESTON, VA 20191-4344 USA</t>
  </si>
  <si>
    <t>1-56347-046-2</t>
  </si>
  <si>
    <t>BA84L</t>
  </si>
  <si>
    <t>WOS:A1992BA84L00033</t>
  </si>
  <si>
    <t>RADLEIN, N; HEUMANN, KG</t>
  </si>
  <si>
    <t>TRACE ANALYSIS OF HEAVY-METALS IN AEROSOLS OVER THE ATLANTIC-OCEAN FROM ANTARCTICA TO EUROPE</t>
  </si>
  <si>
    <t>INTERNATIONAL JOURNAL OF ENVIRONMENTAL ANALYTICAL CHEMISTRY</t>
  </si>
  <si>
    <t>HEAVY METALS; AEROSOL CONCENTRATIONS; ATLANTIC OCEAN; ANTARCTICA; ISOTOPE DILUTION MASS SPECTROMETRY</t>
  </si>
  <si>
    <t>ARCTIC AIR-POLLUTION; ATMOSPHERIC DISTRIBUTION; PARTICULATE MATTER; MASS-SPECTROMETRY; LEAD; EMISSIONS; ELEMENTS; DEPOSITION; SAMPLES; BERMUDA</t>
  </si>
  <si>
    <t>The particulate heavy metal concentrations of Tl, Cu, Cd, Pb, Zn, Ni, Cr, and Fe were determined in the atmosphere over the Atlantic Ocean from 77-degrees-S (Antarctica) to 54-degrees-N (Europe) using the analytical method of isotope dilution mass spectrometry. The samples were collected on board of the German polar research vessel Polarstern during four different expedition legs from September 1987 to March 1990. Analyses of the crustal reference element Fe resulted in the calculation of enrichment factors EF(Fe), which were used for interpretation of crustal influences on heavy metal contents as well as for contamination control. The variations in concentration of the dominant crust element Fe run up to five orders of magnitude (0.22-36200 ng m-3). The region between the equator and 20-degrees-N was strongly influenced by crustal material transported by the north-eastern trades out of the Sahara. EF(Fe) values around unity and the highest measured concentrations of the dominant crustal elements Fe (36200 ng m-3), Cr (50.6 ng m-3), and Ni (33.7 ng m-3) were found in this area. The mainly anthropogenic elements Cd, Pb, and Zn reached their maximum concentration approaching the European Continent in the English Channel: Cd (1.3 ng m-3), Pb (61.6 ng m-3), Zn (115.9 ng m-3). Elements like Tl and Cu had their highest concentration in the area influenced by Saharan mineral dust (Tl = 96.6 pg m-3, Cu = 9.9 ng m-3) as well as near the highly industrialized European Continent(Tl = 212 pg m-3; Cu = 11.1 ng m-3). A difference in contents between the South Atlantic and the North Atlantic was registered as roughly one order of magnitude for Tl, Cd and Pb. Data from former expeditions were in good agreement with respect to the corresponding meteorological and local conditions. The absolutely lowest concentrations of &lt; 0.2-4 pg m-3 were measured for Tl in the remote Antarctic region. The contents of the other trace elements in Antarctica were determined to be: Cu = &lt; 0.03-0.3 ng m-3, Cd = 0.005-0.5 ng m-3, Pb = 0.07-0.9 ng m-3, Zn = &lt; 1-21 ng m-3, Ni = &lt; 0.03-0.06 ng m-3, Cr = &lt; 0.04-0.1 ng m-3, and Fe = 0.2-9 ng m-3. The high EF(Fe) values of Zn = 240-16000, of Pb = 230-1800 and especially of Cd = 800-90000 suggest that other sources than crustal material are responsible for the measured contents in this area, e.g. biogenic emissions.</t>
  </si>
  <si>
    <t>UNIV REGENSBURG,INST ANORGAN CHEM,UNIV STR 31,W-8400 REGENSBURG,GERMANY</t>
  </si>
  <si>
    <t>University of Regensburg</t>
  </si>
  <si>
    <t>GORDON BREACH SCI PUBL LTD</t>
  </si>
  <si>
    <t>READING</t>
  </si>
  <si>
    <t>C/O STBS LTD PO BOX 90, READING, BERKS, ENGLAND RG1 8JL</t>
  </si>
  <si>
    <t>0306-7319</t>
  </si>
  <si>
    <t>INT J ENVIRON AN CH</t>
  </si>
  <si>
    <t>Int. J. Environ. Anal. Chem.</t>
  </si>
  <si>
    <t>10.1080/03067319208027046</t>
  </si>
  <si>
    <t>Chemistry, Analytical; Environmental Sciences</t>
  </si>
  <si>
    <t>Chemistry; Environmental Sciences &amp; Ecology</t>
  </si>
  <si>
    <t>JF043</t>
  </si>
  <si>
    <t>WOS:A1992JF04300004</t>
  </si>
  <si>
    <t>SHOOTER, D; DEMORA, SJ; GROUT, A; WYLIE, DJ; HE, ZY</t>
  </si>
  <si>
    <t>THE CHROMATOGRAPHIC ANALYSIS OF REDUCED SULFUR GASES IN ANTARCTIC WATERS FOLLOWING PRECONCENTRATION ONTO TENAX</t>
  </si>
  <si>
    <t>DIMETHYLSULFIDE; CARBON DISULFIDE; TENAX; GAS CHROMATOGRAPHY; ANTARCTICA</t>
  </si>
  <si>
    <t>DIMETHYL SULFIDE; SEASONAL-VARIATION; AQUEOUS-SOLUTIONS; CARBON-DISULFIDE; ATMOSPHERE; SEAWATER; OCEAN; CYCLE; FLUX</t>
  </si>
  <si>
    <t>UNIV AUCKLAND,DEPT CHEM,AUCKLAND,NEW ZEALAND</t>
  </si>
  <si>
    <t>University of Auckland</t>
  </si>
  <si>
    <t>10.1080/03067319208027033</t>
  </si>
  <si>
    <t>JB017</t>
  </si>
  <si>
    <t>WOS:A1992JB01700003</t>
  </si>
  <si>
    <t>SHIVAJI, S; RAY, MK; RAO, NS; SAISREE, L; JAGANNADHAM, MV; KUMAR, GS; REDDY, GSN; BHARGAVA, PM</t>
  </si>
  <si>
    <t>SPHINGOBACTERIUM-ANTARCTICUS SP-NOV, A PSYCHROTROPHIC BACTERIUM FROM THE SOILS OF SCHIRMACHER OASIS, ANTARCTICA</t>
  </si>
  <si>
    <t>INTERNATIONAL JOURNAL OF SYSTEMATIC BACTERIOLOGY</t>
  </si>
  <si>
    <t>HUMAN CLINICAL SPECIMENS; FLAVOBACTERIUM-SPIRITIVORUM; IDENTIFICATION; MICROORGANISMS; PLANOCOCCUS; STRAINS; ACID</t>
  </si>
  <si>
    <t>Two pure cultures of bacteria isolated from soil samples collected in Schirmacher Oasis, Antarctica, conformed to the definition of the genus Sphingobacterium. They differed from all of the known species of Sphingobacterium in being psychrotrophic. The G + C contents of the DNA of the two strains were found to be 39.3 and 40.3 mol%, and DNA-DNA hybridization studies indicated 7% homology with S. multivorum and S. spiritivorum. The name Sphingobacterium antarcticus sp. nov. is proposed for the two Antarctic strains. The type strain is 4BY (MTCC 675), and it has been deposited with the Microbial Type Culture Collection, Institute of Microbial Technology, Chandigarh, India.</t>
  </si>
  <si>
    <t>SHIVAJI, S (corresponding author), CTR CELLULAR &amp; MOLEC BIOL,UPPAL RD,HYDERABAD 500007,INDIA.</t>
  </si>
  <si>
    <t>0020-7713</t>
  </si>
  <si>
    <t>INT J SYST BACTERIOL</t>
  </si>
  <si>
    <t>Int. J. Syst. Bacteriol.</t>
  </si>
  <si>
    <t>10.1099/00207713-42-1-102</t>
  </si>
  <si>
    <t>GZ716</t>
  </si>
  <si>
    <t>WOS:A1992GZ71600016</t>
  </si>
  <si>
    <t>HOSSEINMOSTAFA, R; LYTLE, V</t>
  </si>
  <si>
    <t>IEEE</t>
  </si>
  <si>
    <t>COMPARISON OF RADAR BACKSCATTER FROM ANTARCTIC AND ARCTIC SEA ICE</t>
  </si>
  <si>
    <t>INTERNATIONAL SPACE YEAR : SPACE REMOTE SENSING, VOLS 1 AND 2</t>
  </si>
  <si>
    <t>12TH ANNUAL INTERNATIONAL SYMP ON GEOSCIENCE AND REMOTE SENSING ( IGARSS 92 )</t>
  </si>
  <si>
    <t>MAY 26-29, 1992</t>
  </si>
  <si>
    <t>HOUSTON, TX</t>
  </si>
  <si>
    <t>I E E E</t>
  </si>
  <si>
    <t>0-7803-0138-2</t>
  </si>
  <si>
    <t>Engineering, Aerospace; Engineering, Electrical &amp; Electronic; Forestry; Geosciences, Multidisciplinary; Meteorology &amp; Atmospheric Sciences; Oceanography; Imaging Science &amp; Photographic Technology</t>
  </si>
  <si>
    <t>Engineering; Forestry; Geology; Meteorology &amp; Atmospheric Sciences; Oceanography; Imaging Science &amp; Photographic Technology</t>
  </si>
  <si>
    <t>BW15F</t>
  </si>
  <si>
    <t>WOS:A1992BW15F00418</t>
  </si>
  <si>
    <t>BLAGOVESHCHENSKAYA, NF; BUBNOV, VA; SHELUHIN, VI</t>
  </si>
  <si>
    <t>EXPERIMENTAL INVESTIGATION OF THE HF SIGNAL CHARACTERISTICS AT SHORT RADIO LINES DURING MODIFICATION OF THE IONOSPHERE BY HF POWERFUL RADIO-WAVES</t>
  </si>
  <si>
    <t>IZVESTIYA VYSSHIKH UCHEBNYKH ZAVEDENII RADIOFIZIKA</t>
  </si>
  <si>
    <t>The results of the experimental investigations of the fine structure and characteristics of HF scattering due to the short-scale field-aligned irregularities are presented. The results are based on experimental observations obtained by a Doppler technique and the method of the ionospheric oblique sounding. The measurements data of HF Doppler and angle characteristics during modification of the ionosphere by HF powerful radio waves are given. The reasonal and daily variations of HF scattering frequencies diapason are considered.</t>
  </si>
  <si>
    <t>BLAGOVESHCHENSKAYA, NF (corresponding author), ARCTIC &amp; ANTARCTIC RES INST,MOSCOW,USSR.</t>
  </si>
  <si>
    <t>MINIST VYSSHEGO I SREDNOGO SPETSIAL'NOGO OBRAZOVANIYA</t>
  </si>
  <si>
    <t>MOSCOW, RUSSIA</t>
  </si>
  <si>
    <t>0021-3462</t>
  </si>
  <si>
    <t>IZV VUZ RADIOFIZ+</t>
  </si>
  <si>
    <t>Engineering, Electrical &amp; Electronic; Physics, Applied</t>
  </si>
  <si>
    <t>Engineering; Physics</t>
  </si>
  <si>
    <t>HX929</t>
  </si>
  <si>
    <t>WOS:A1992HX92900004</t>
  </si>
  <si>
    <t>RODGER, AS; MOFFETT, RJ; QUEGAN, S</t>
  </si>
  <si>
    <t>THE ROLE OF ION DRIFT IN THE FORMATION OF IONIZATION TROUGHS IN THE MIDLATITUDE AND HIGH-LATITUDE IONOSPHERE - A REVIEW</t>
  </si>
  <si>
    <t>SHEET THINNING PRIOR; AURORAL RED ARCS; F-REGION IRREGULARITIES; LOW MAGNETIC ACTIVITY; HEAT-FLOW EQUATIONS; ELECTRIC-FIELDS; TOPSIDE IONOSPHERE; POLEWARD EDGE; SOLAR MAXIMUM; MAGNETOSPHERIC CONVECTION</t>
  </si>
  <si>
    <t>F-layer ionisation troughs are frequently observed in the sub-auroral and high-latitude ionospheres. We define the mid-latitude trough as the region of low plasma concentration at F-region altitudes that occurs near the equatorward side of the low latitude edge of the energetic electron precipitation boundary of the auroral oval. High latitude troughs are simply defined as troughs that occur in the auroral oval and polar cap. We review the progress that has been made in describing the phenology and morphology of the mid-latitude trough since the review by MOFFETT and QUEGAN [(1983), J. atmos. terr. Phys. 45, 315]. We also provide the first summary of observations of the high latitude trough. We then go on to describe the physical processes which can lead to trough formation. We discuss separately the importance of production, loss and both vertical and horizontal transport for the formation of F-region troughs. We conclude that the consequences of ion velocity in the rest frame of the neutral particles is of paramount importance for trough formation through dynamical and chemical processes. We consider the geophysical conditions and the locations where trough formation is most likely both during relatively quiescent geomagnetic periods and during periods when high latitude electric fields are large and varying rapidly with time. We describe the characteristics of the resultant troughs, such as electron and ion temperatures and ionic composition. We propose a new, more rigourous definition for sub-auroral ion drift events (SAIDs) based upon ion motion in the neutral particle rest frame. Sophisticated computer modelling of several situations is provided to support the tenets of the trough formation presented in the paper. Despite the unifying theory of trough formation presented here, several areas for further theoretical, computational and observational study are identified.</t>
  </si>
  <si>
    <t>UNIV SHEFFIELD, DEPT APPL &amp; COMPUTAT MATH, SHEFFIELD S10 2TN, S YORKSHIRE, ENGLAND</t>
  </si>
  <si>
    <t>University of Sheffield</t>
  </si>
  <si>
    <t>10.1016/0021-9169(92)90082-V</t>
  </si>
  <si>
    <t>GZ004</t>
  </si>
  <si>
    <t>WOS:A1992GZ00400001</t>
  </si>
  <si>
    <t>SAZHIN, SS; SMITH, AJ; BULLOUGH, K; CLILVERD, MA; SAXTON, JM; STRANGEWAYS, HJ; TARCSAI, G</t>
  </si>
  <si>
    <t>GROUP DELAY TIMES OF WHISTLER-MODE SIGNALS FROM VLF TRANSMITTERS OBSERVED AT FARADAY, ANTARCTICA</t>
  </si>
  <si>
    <t>ELECTRON-TEMPERATURE; PROPAGATION; DUCTS</t>
  </si>
  <si>
    <t>The group delay times (t(g)) of whistler-mode waves generated by the NAA (f = 24.0 kHz) and NSS (f = 21.4 kHz) U.S. Navy transmitters and recorded at Faraday, Antarctica (L = 2.3), after following a ducted field-aligned path are analysed theoretically for different L-shells of propagation using models of electron density, temperature, and ion composition distribution for typical day and night-time conditions. t(g) is presented as the sum of (1) a group delay time calculated for the simplest model of wave propagation parallel to the magnetic field in a cold, dense plasma with the effects of ions neglected (t(g0)) and (2) the corrections due to finite electron density, that is, finite ratio of electron plasma frequency to electron gyrofrequency (DELTA-t(gc)), contribution of ions (DELTA-t(gr)), and non-zero electron temperature (DELTA-t(gh)). It is pointed out that the correction DELTA-t(gc) is the dominant one, while the ratio DELTA-t(gh)/DELTA-t(gc) is only about 1% for L close to 2.3. The total correction DELTA-t(gs) = DELTA-t(gc) + DELTA-t(gr) + DELTA-t(gh) at L = 2.3 is about 10 ms and is to be taken into account when interpreting the measurements of t(g). However, on the assumption of strictly longitudinal propagation, the parameter [t(gm)(NSS)-t(gm)(NAA)] t(gm)(NSS) [index m indicates measured parameters] can be used for estimating L without taking into account the corrections DELTA-t(gs), if we do not require an accuracy better than +/- 0.02.</t>
  </si>
  <si>
    <t>NERC,BRITISH ANTARCTIC SURVEY,CAMBRIDGE CB3 0ET,ENGLAND; UNIV MANCHESTER,DEPT GEOL,MANCHESTER M13 9PL,LANCS,ENGLAND; UNIV LEEDS,DEPT ELECTR &amp; ELECT ENGN,LEEDS LS2 9JT,W YORKSHIRE,ENGLAND; EOTVOS LORAND UNIV,DEPT GEOPHYS,H-1083 BUDAPEST,HUNGARY</t>
  </si>
  <si>
    <t>UK Research &amp; Innovation (UKRI); Natural Environment Research Council (NERC); NERC British Antarctic Survey; University of Manchester; University of Leeds; Eotvos Lorand University</t>
  </si>
  <si>
    <t>SAZHIN, SS (corresponding author), UNIV SHEFFIELD,DEPT PHYS,SHEFFIELD S3 7RH,S YORKSHIRE,ENGLAND.</t>
  </si>
  <si>
    <t>Sazhin, Sergei/D-8027-2011</t>
  </si>
  <si>
    <t>Sazhin, Sergei/0000-0003-2819-062X; Strangeways, Hal/0000-0002-2833-5860</t>
  </si>
  <si>
    <t>10.1016/0021-9169(92)90088-3</t>
  </si>
  <si>
    <t>WOS:A1992GZ00400007</t>
  </si>
  <si>
    <t>CHOWN, SL</t>
  </si>
  <si>
    <t>A PRELIMINARY-ANALYSIS OF WEEVIL ASSEMBLAGES IN THE SUB-ANTARCTIC - LOCAL AND REGIONAL PATTERNS</t>
  </si>
  <si>
    <t>JOURNAL OF BIOGEOGRAPHY</t>
  </si>
  <si>
    <t>SUB-ANTARCTIC; CURCULIONIDAE; COEXISTENCE; COMPETITION; SCALING</t>
  </si>
  <si>
    <t>MARION-ISLAND; SIZE RATIOS; COMPETITION; CURCULIONIDAE; COMMUNITY; BIOGEOGRAPHY; COLEOPTERA; LIFE; RECRUITMENT; DIVERSITY</t>
  </si>
  <si>
    <t>Weevil assemblages were examined on the Prince Edward Islands and compared to those of the other South Indian Ocean Province archipelagos. Patterns found on both Marion and Prince Edward Islands are strikingly similar, despite the different glacial histories (i.e. extent of disturbance) of these islands, and indicate that interspecific competition is an important process underlying assemblage structure in the historically old epilithic biotope, whereas interspecific competition is unimportant in the young vegetated biotope, into which weevils are currently radiating. These findings support previous hypotheses concerning the importance and likelihood of interspecific competition in old, moderately-harsh, predator-free environments. Comparison of all the archipelagos in the province revealed major differences in assemblage structure between the archipelagos which do not support the competition hypothesis, but which are best explained by the varying geological and climatological histories (i.e. extent of disturbance) of the islands. These apparently contradictory findings are reconciled by taking scaling effects into consideration, and highlight the interaction between local and regional processes during the evolution of these assemblages.</t>
  </si>
  <si>
    <t>CHOWN, SL (corresponding author), UNIV PRETORIA, FAC SCI, DEPT ENTOMOL, PRETORIA 0002, SOUTH AFRICA.</t>
  </si>
  <si>
    <t>Chown, Steven/ABD-7646-2021; Chown, Steven L/H-3347-2011</t>
  </si>
  <si>
    <t>WILEY-BLACKWELL</t>
  </si>
  <si>
    <t>0305-0270</t>
  </si>
  <si>
    <t>1365-2699</t>
  </si>
  <si>
    <t>J BIOGEOGR</t>
  </si>
  <si>
    <t>J. Biogeogr.</t>
  </si>
  <si>
    <t>10.2307/2845622</t>
  </si>
  <si>
    <t>Ecology; Geography, Physical</t>
  </si>
  <si>
    <t>Environmental Sciences &amp; Ecology; Physical Geography</t>
  </si>
  <si>
    <t>HE099</t>
  </si>
  <si>
    <t>WOS:A1992HE09900008</t>
  </si>
  <si>
    <t>TARNAWSKI, M; MELICK, D; ROSER, D; ADAMSON, E; ADAMSON, H; SEPPELT, R</t>
  </si>
  <si>
    <t>INSITU CARBON-DIOXIDE LEVELS IN CUSHION AND TURF FORMS OF GRIMMIA-ANTARCTICI AT CASEY STATION, EAST ANTARCTICA</t>
  </si>
  <si>
    <t>JOURNAL OF BRYOLOGY</t>
  </si>
  <si>
    <t>Grimmia antarctici is abundant on the Bailey and Clark Peninsulas, Wilkes Land, East Antarctica. It grows as a turf in wet locations and as cushions at relatively dry sites. This paper documents substantial differences in the internal CO2 concentration of cushion and turf communities during the growing season. In November, CO2 levels in the rhizo/phylloplane of both growth forms were close to ambient (around 350 ppm). Over the next two months the levels increased tenfold in turf but remained essentially constant in cushions. This means that the actively growing shoot tips of turf would be photosynthesizing at optimal CO2 concentration (i.e. close to CO2 saturation) for most of the summer. Photosynthesis in cushions, on the other hand, would be severely limited by CO2. These findings may account for the observations of Kappen et al. (1989), made at the same field sites in January 1986, that turf photosynthesizes at higher rates than cushions under simulated field conditions and is more resistant to photoinhibition.</t>
  </si>
  <si>
    <t>ANTARCTIC DIV, KINGSTON, TAS 7050, AUSTRALIA</t>
  </si>
  <si>
    <t>TARNAWSKI, M (corresponding author), MACQUARIE UNIV, SCH BIOL SCI, SYDNEY, NSW 2109, AUSTRALIA.</t>
  </si>
  <si>
    <t>0373-6687</t>
  </si>
  <si>
    <t>1743-2820</t>
  </si>
  <si>
    <t>J BRYOL</t>
  </si>
  <si>
    <t>J. Bryol.</t>
  </si>
  <si>
    <t>10.1179/jbr.1992.17.2.241</t>
  </si>
  <si>
    <t>JY814</t>
  </si>
  <si>
    <t>WOS:A1992JY81400005</t>
  </si>
  <si>
    <t>PROCTOR, MCF</t>
  </si>
  <si>
    <t>SCANNING ELECTRON-MICROSCOPY OF LAMELLA-MARGIN CHARACTERS AND THE PHYTOGEOGRAPHY OF THE GENUS POLYTRICHADELPHUS</t>
  </si>
  <si>
    <t>Lamella margins of Polytrichadelphus from throughout the range of the genus have been examined by SEM. All specimens clearly referable on other characters to the genus have characteristically crenate lamella margins covered with angular flakes of epicuticular wax. In this respect they resemble species of Dawsonia but differ from all other Polytrichaceae examined. The lamella margin characters are useful for critical identification of non-fruiting plants of Polytrichadelphus from other vegetatively similar Polytrichaceae. They confirm that P. ericoides and the North American P. lyallii Mitt. do not belong to this genus. Polytrichadelphus has a trans-Pacific and essentially Southern Hemisphere distribution extending from Sulawesi and New Guinea through New Zealand and the Fuegian region to the northern Andes, with a north-western outpost in Costa Rica. It is likely that this distribution is derived from a continuous Antarctic range in the late Cretaceous, and that much of the radiation of the genus at the two northern ends of its present range took place in the mid to late Tertiary. Outlying stations on Tristan da Cunha and the Marquesas probably result from long-distance dispersal.</t>
  </si>
  <si>
    <t>PROCTOR, MCF (corresponding author), UNIV EXETER, HATHERLY LABS, DEPT BIOL SCI, PRINCE WALES RD, EXETER EX4 4PS, ENGLAND.</t>
  </si>
  <si>
    <t>10.1179/jbr.1992.17.2.317</t>
  </si>
  <si>
    <t>WOS:A1992JY81400015</t>
  </si>
  <si>
    <t>DILL, K; HUANG, LH; BEARDEN, DW; FEENEY, RE</t>
  </si>
  <si>
    <t>STRUCTURAL STUDIES OF ANTARCTIC FISH ANTIFREEZE GLYCOPROTEINS BY ONE-DIMENSIONAL AND 2-DIMENSIONAL NMR-SPECTROSCOPY</t>
  </si>
  <si>
    <t>JOURNAL OF CARBOHYDRATE CHEMISTRY</t>
  </si>
  <si>
    <t>NUCLEAR-MAGNETIC-RESONANCE; POLAR FISH; PROTON NMR; CONFORMATION; PROTEINS; PEPTIDES</t>
  </si>
  <si>
    <t>The solution structure of antifreeze glycoproteins (AFGP's) of the polar fish Tetramatomus borchgrevinki has been investigated by 2D H-1 NMR spectroscopy as well as molecular modeling calculations (MM2). The simple glycotripeptide repeating structure in the shorter AFGP's (fractions 7 &amp; 8) makes the structural analysis amenable. The resonance assignments of AFGP's 7 &amp; 8 were determined by two-dimensional NMR techniques (COSY, Relayed-COSY, Phase Sensitive DQCOSY, NOESY). Information about the protein secondary structure was obtained by the coupling constants between the back-bone amide and alpha-carbon protons (obtained by phase sensitive COSY). Additional three dimensional constraints were obtained from NOESY through-space connectivities. The three dimensional solution structures of several AFGP's glycotripeptide fragments were based on MM2 calculations. The model structure was compared with the experimental data. Exchange rates of amide protons measured by dynamical spectroscopy show that the threonine and some of the alanine amide protons have two different and distinct exchange rates. GalNAc and the C-terminal Ala' amide protons appear to show relatively slow exchange rates. The results suggest that the amide protons are not involved in any strong intramolecular hydrogen bonding.</t>
  </si>
  <si>
    <t>UNIV CALIF DAVIS,DEPT FOOD SCI &amp; TECHNOL,DAVIS,CA 95616</t>
  </si>
  <si>
    <t>University of California System; University of California Davis</t>
  </si>
  <si>
    <t>DILL, K (corresponding author), CLEMSON UNIV,DEPT CHEM,CLEMSON,SC 29634, USA.</t>
  </si>
  <si>
    <t>Bearden, Daniel/0000-0003-0330-8513</t>
  </si>
  <si>
    <t>MARCEL DEKKER INC</t>
  </si>
  <si>
    <t>270 MADISON AVE, NEW YORK, NY 10016</t>
  </si>
  <si>
    <t>0732-8303</t>
  </si>
  <si>
    <t>J CARBOHYD CHEM</t>
  </si>
  <si>
    <t>J. Carbohydr. Chem.</t>
  </si>
  <si>
    <t>10.1080/07328309208017809</t>
  </si>
  <si>
    <t>Biochemistry &amp; Molecular Biology; Chemistry, Organic</t>
  </si>
  <si>
    <t>Biochemistry &amp; Molecular Biology; Chemistry</t>
  </si>
  <si>
    <t>HW150</t>
  </si>
  <si>
    <t>WOS:A1992HW15000007</t>
  </si>
  <si>
    <t>DITTRICH, B</t>
  </si>
  <si>
    <t>THERMAL-ACCLIMATION AND KINETICS OF A TRYPSIN-LIKE PROTEASE IN EUCARID CRUSTACEANS</t>
  </si>
  <si>
    <t>JOURNAL OF COMPARATIVE PHYSIOLOGY B-BIOCHEMICAL SYSTEMIC AND ENVIRONMENTAL PHYSIOLOGY</t>
  </si>
  <si>
    <t>DIGESTIVE ENZYMES; TRYPTIC ACTIVITY; KINETIC PROPERTIES; THERMAL ACCLIMATION; EUCARID CRUSTACEANS</t>
  </si>
  <si>
    <t>COPEPOD CALANUS-PACIFICUS; ANTARCTIC KRILL; EUPHAUSIA-SUPERBA; PARTIAL-PURIFICATION; PEPTIDE-HYDROLASES; LARVAL DEVELOPMENT; DIGESTIVE ENZYMES; ZOOPLANKTON</t>
  </si>
  <si>
    <t>The properties of a trypsin-like protease in homogenates from midgut glands and gastric fluids of crustaceans were analyzed with special emphasis on thermal acclimation. For comparison, four species from different climatic regions were investigated: Ocypode ryderi (tropical), Cancer pagurus (temperate), Meganyctiphanes norvegica (subarctic-boreal), and Chorismus antarcticus (Antarctic). The pH optimum of the hydrolysis of N-benzoyl-L-arginine-p-nitroanilide is similar in all four species; at 25-degrees-C it ranged between pH 8 and 9.5. In the gastric fluids, pH was between 6.4 (Chorismus) and 7.7 (Ocypode); under experimental conditions at 25-degrees-C, between 25% (Chorismus) and 95% (Ocypode) of maximal activity were observed at these pH values. Temperature optima of protease activity are independent from mean ambient temperature and were found to be around 50-degrees-C in Ocypode, 45-degrees-C in Cancer, 50-55-degrees-C in Meganycliphanes, and 40-degrees-C in Chorismus. At temperatures near 0-degrees-C, temperate and tropical species show either a very low or even no activity at all, whereas the Antarctic and subarctic-boreal species display a residual activity of up to 15% of maximum activity. Under natural conditions, approximately 50% of maximal available enzymatic activity are eventually utilized. The kinetic parameters V(max) and K(m) depend on temperature and show distinct differences between the species. As an immediate response to temperature changes, the affinity for substrate decreases with elevated temperatures. Cold adaptation implies an effective utilization of energy in a low-energy system; the most prominent means of adaptation to low temperatures is the reduction of activation energy. Energies of activation in tropical temperate, and subarctic-boreal species (23.3-31.5 kJ . mol-1) are significantly higher than in the Antarctic species (11.9-13.6 kJ . mol-1). The enzymes were inhibited by N-tosyl-L-lysine chloromethyl ketone, copper sulfate, mercury chloride, and silver nitrate. In all enzymes, soybean trypsin inhibitor was the most effective inhibitor. Activation occurred after application of bovine serum albumin or calcium and magnesium chloride. The species-specific reactions after application of different protein or salt solutions support the hypothesis of decisive differences at the molecular level.</t>
  </si>
  <si>
    <t>DITTRICH, B (corresponding author), ALFRED WEGENER INST POLAR &amp; MARINE RES,COLUMBUSSTR,W-2850 BREMERHAVEN,GERMANY.</t>
  </si>
  <si>
    <t>0174-1578</t>
  </si>
  <si>
    <t>J COMP PHYSIOL B</t>
  </si>
  <si>
    <t>J. Comp. Physiol. B-Biochem. Syst. Environ. Physiol.</t>
  </si>
  <si>
    <t>HB818</t>
  </si>
  <si>
    <t>WOS:A1992HB81800006</t>
  </si>
  <si>
    <t>PECK, LS; WHITEHOUSE, MJ</t>
  </si>
  <si>
    <t>AN IMPROVED DESORBER DESIGN FOR USE IN COULOXIMETRY</t>
  </si>
  <si>
    <t>JOURNAL OF EXPERIMENTAL MARINE BIOLOGY AND ECOLOGY</t>
  </si>
  <si>
    <t>BASE-LINE; COULOXIMETER; DESORBER; O2; SMALL SAMPLE</t>
  </si>
  <si>
    <t>A new desorber design for use in the couloximetric determination of oxygen in water samples is described. In comparison with previous systems it significantly improves the efficiency of transfer of oxygen from sample to carrier gas and reduces the ingress of atmospheric oxygen through leaks. Lower and more stable baselines are now attainable, with levels of &lt; 0.5 muV being commonly produced. The enhanced stability of the baseline has decreased the lower limit of oxygen detection to around 0. 13 pg of oxygen. The minimum sample size for analysis with a 1 % error due to baseline fluctuation has also been reduced to around 1 mul for saturated seawater at 0-degrees-C.</t>
  </si>
  <si>
    <t>PECK, LS (corresponding author), BRITISH ANTARCTIC SURVEY,NAT ENVIRONM RES COUNCIL,MADINGLEY RD,CAMBRIDGE CB3 0ET,ENGLAND.</t>
  </si>
  <si>
    <t>Whitehouse, Martin J/E-1425-2013</t>
  </si>
  <si>
    <t>0022-0981</t>
  </si>
  <si>
    <t>J EXP MAR BIOL ECOL</t>
  </si>
  <si>
    <t>J. Exp. Mar. Biol. Ecol.</t>
  </si>
  <si>
    <t>10.1016/0022-0981(92)90046-D</t>
  </si>
  <si>
    <t>KD970</t>
  </si>
  <si>
    <t>WOS:A1992KD97000002</t>
  </si>
  <si>
    <t>SHEEHY, MRJ</t>
  </si>
  <si>
    <t>LIPOFUSCIN AGE-PIGMENT ACCUMULATION IN THE BRAINS OF AGING FIELD-REARED AND LABORATORY-REARED CRAYFISH CHERAX-QUADRICARINATUS (VONMARTENS) (DECAPODA, PARASTACIDAE)</t>
  </si>
  <si>
    <t>AGE DETERMINATION; BRAIN; CHERAX-QUADRICARINATUS; CRUSTACEAN; LIPOFUSCIN</t>
  </si>
  <si>
    <t>FLUORESCENT MORPHOLOGICAL LIPOFUSCIN; EUPHAUSIA-SUPERBA DANA; FRESH-WATER CRAYFISH; INDIVIDUAL VARIATION; CRUSTACEAN BRAIN; ANTARCTIC KRILL; TEMPERATURE; POPULATION; GRANULES; DIPTERA</t>
  </si>
  <si>
    <t>Fluorescence microscopy and image analysis were used to quantify lipofuscin in the base of the olfactory nuclei of 10 laboratory- and 17 field-reared freshwater crayfish, Cherax quadricarinatus, 2.4-2.5 years of age. These data, with those from earlier studies, indicated that there was probably a slowing of lipofuscin accumulation and metabolic rate in large/old individuals between 1 and 2.4 years. The ranges of carapace length and body weight in the 2.4-yr laboratory group fell entirely within those of the 1-yr group. It was impossible to accurately distinguish individual crayfish from these age groups using traditional size criteria. Conversely, there was no overlap in the brain lipofuscin contents of individuals from the two age classes, enabling 100% differentiation on this criterion. Although increasing variation in lipofuscin concentrations and slowing of the accumulation rate with increasing age would lead to widening confidence intervals of age predictions for older individuals, the present results again demonstrate that, at least in these laboratory reared crayfish, lipofuscin is a much better predictor of age than conventionally used size indices. Despite a wide range of ambient water temperatures (7-33-degrees-C, mean 19-degrees-C), the variance of lipofuscin concentrations in the 2.5-yr-old field-grown crayfish was not significantly different from that of similarly aged individuals reared under constant laboratory conditions, suggesting that individuals in the population were relatively cohesive in their response to varying temperatures and that confidence levels for age determinations of field animals might be of the same order as those obtained for laboratory subjects. The results of the present study are further incentive for continuing the evaluation of lipofuscin as an index of crustacean age.</t>
  </si>
  <si>
    <t>SHEEHY, MRJ (corresponding author), UNIV QUEENSLAND,DEPT ZOOL,ST LUCIA,QLD 4072,AUSTRALIA.</t>
  </si>
  <si>
    <t>10.1016/0022-0981(92)90191-C</t>
  </si>
  <si>
    <t>JV937</t>
  </si>
  <si>
    <t>WOS:A1992JV93700007</t>
  </si>
  <si>
    <t>STUART, V</t>
  </si>
  <si>
    <t>FECUNDITY OF EUPHAUSIA-LUCENS (HANSEN) - LABORATORY EVIDENCE FOR MULTIPLE BROODS</t>
  </si>
  <si>
    <t>EUPHAUSIID; FECUNDITY; MULTIPLE BROOD</t>
  </si>
  <si>
    <t>SOUTHERN BENGUELA CURRENT; ANTARCTIC KRILL; UPWELLING SYSTEM; SUPERBA DANA; EGG; CRUSTACEA; CYCLES</t>
  </si>
  <si>
    <t>There has been much controversy in the past as to how many broods euphausiids are capable of producing per season. Several authors have suggested that multiple broods are possible, although this has not been demonstrated in the laboratory. In the present study, two Euphausia lucens females were shown to spawn continuously over a period of at least 2.5 months. The euphausiids produced almost-equal-to 33-40 broods during this period, representing 134-192% of their body carbon. Daily egg production rates varied from 0 to 86 eggs, representing a mean of 3-4% of their body carbon d-1. Egg production rates were often severely depressed during moulting, and were also somewhat lower during experimental manipulation (changing food conditions). The results suggest that egg production by E. lucens, and perhaps by many other euphausiid species, are considerably higher than was previously thought.</t>
  </si>
  <si>
    <t>STUART, V (corresponding author), UNIV CAPE TOWN,DEPT ZOOL,MARINE BIOL RES INST,RONDEBOSCH 7700,SOUTH AFRICA.</t>
  </si>
  <si>
    <t>10.1016/0022-0981(92)90239-7</t>
  </si>
  <si>
    <t>JV268</t>
  </si>
  <si>
    <t>WOS:A1992JV26800005</t>
  </si>
  <si>
    <t>THOMAS, DN; BAUMANN, MEM; GLEITZ, M</t>
  </si>
  <si>
    <t>EFFICIENCY OF CARBON ASSIMILATION AND PHOTOACCLIMATION IN A SMALL UNICELLULAR CHAETOCEROS SPECIES FROM THE WEDDELL SEA (ANTARCTICA) - INFLUENCE OF TEMPERATURE AND IRRADIANCE</t>
  </si>
  <si>
    <t>ANTARCTIC; CHAETOCEROS; PHOTOACCLIMATION; PHOTOSYNTHESIS; RESPIRATION; TEMPERATURE</t>
  </si>
  <si>
    <t>ICE MICROALGAE; SHORT-TERM; MARINE-PHYTOPLANKTON; PHOTOSYNTHESIS; LIGHT; GROWTH; DIATOM; PHOTOADAPTATION; INCUBATIONS; ACCLIMATION</t>
  </si>
  <si>
    <t>It is well established that Antarctic phytoplankton and sea-ice algae are able to thrive at low temperatures and it has been proposed that a reduction in respiration may be important in enabling them to do this. This possibility was studied in an Antarctic clone of a small unicellular Chaetoceros species isolated from the Weddell Sea (Antarctica), using comparative measurements of C assimilation during long-and short-term incubation series over a range of temperatures (-1.5 to 4-degrees-C) at two irradiances (5 and 55-mu-mol m-2 s-1). Even though doubling times varied considerably, the total amount of C assimilated per cell per generation time was similar at each of the temperature and light conditions. However, over one cell cycle, significant respiratory C losses were determined by divergences in C assimilation patterns between cumulative and long-term incubations at both light intensities at 0 and 4-degrees-C. At - 1.5-degrees-C, insignificant C losses were recorded. No significant extracellular release of dissolved organic material (DOC) was observed. It is hypothesised that an increase in C assimilation and growth rates at higher temperatures in this diatom is achieved at the expense of a decrease in efficiency of C metabolism. This study provides further evidence that respiration rates during light periods are of importance in C mass balance determinations of algae. The photoacclimation potential of this species was also investigated over the same temperature range. Differences in photosynthetic parameters and Chl a concentrations between low- and high-light-acclimated cells revealed a high photoacclimation capacity irrespective of incubation temperature.</t>
  </si>
  <si>
    <t>THOMAS, DN (corresponding author), ALFRED WEGENER INST POLAR &amp; MARINE RES,HANDELSHAFEN 12,W-2850 BREMERHAVEN,GERMANY.</t>
  </si>
  <si>
    <t>Thomas, David Neville/B-1448-2010</t>
  </si>
  <si>
    <t>Thomas, David Neville/0000-0001-8832-5907</t>
  </si>
  <si>
    <t>10.1016/0022-0981(92)90162-4</t>
  </si>
  <si>
    <t>JA544</t>
  </si>
  <si>
    <t>WOS:A1992JA54400004</t>
  </si>
  <si>
    <t>KEAR, AJ</t>
  </si>
  <si>
    <t>THE DIET OF ANTARCTIC SQUID - COMPARISON OF CONVENTIONAL AND SEROLOGICAL GUT CONTENTS ANALYSES</t>
  </si>
  <si>
    <t>ANTARCTIC; DIET; EUPHAUSIA-SUPERBA; SEROLOGY; SQUID</t>
  </si>
  <si>
    <t>FOOD</t>
  </si>
  <si>
    <t>The alimentary tracts of 12 species of Antarctic squid were examined visually and serologically for the presence of Euphausia superba. Only four species, Alluroteuthis antarcticus, Galiteuthis glacialis, Martialia hyadesi and Psychroteuthis glacialis, contained material which was identifiable to species visually. Myctophid fish and euphausiids were the most common prey item. Serology showed that specimens of six species had eaten euphausiids. Where antisera showed cross-reactions with other potential prey species, biogeographical and haul data was used to determine the species of Euphausia consumed. P. glacialis (n = 19) had consumed E. superba. Mastigoteuthis psychrophila (n = 10) had eaten E. superba and/or E. triacantha. Brachioteuthis picta (n = 6), M. hyadesi (n = 27), and two Moroteuthis spp. (n = 2) had consumed unidentified euphausiids. Bathyteuthis abyssicola (n = 13) and Histioteuthis eltaninae (n = 13) had not preyed on euphausiids. B. picta appeared to have fed in the net.</t>
  </si>
  <si>
    <t>UNIV ABERDEEN,DEPT ZOOL,ABERDEEN AB9 1FX,SCOTLAND; MARINE BIOL ASSOC UNITED KINGDOM LAB,PLYMOUTH,ENGLAND; BRITISH ANTARCTIC SURVEY,CAMBRIDGE CB3 0ET,ENGLAND</t>
  </si>
  <si>
    <t>10.1016/0022-0981(92)90243-4</t>
  </si>
  <si>
    <t>HU907</t>
  </si>
  <si>
    <t>WOS:A1992HU90700002</t>
  </si>
  <si>
    <t>CLARKE, A; HOLMES, LJ; GORE, DJ</t>
  </si>
  <si>
    <t>PROXIMATE AND ELEMENTAL COMPOSITION OF GELATINOUS ZOOPLANKTON FROM THE SOUTHERN-OCEAN</t>
  </si>
  <si>
    <t>C; GELATINOUS ZOOPLANKTON; N; PROXIMATE COMPOSITION; WATER CONTENT</t>
  </si>
  <si>
    <t>BIOCHEMICAL-COMPOSITION; SEA-ANEMONES; PROTEIN; CTENOPHORES; CARBON</t>
  </si>
  <si>
    <t>We have analysed the proximate composition and elemental (C,H,N) composition of eight gelatinous zooplankton from the Southern Ocean (two ctenophores, one anthomedusan, two siphonophores, one scyphozoan, one annelid and one salp). In all species except the annelid Tomopteris, water contents were very high and the dry matter contained significant residual water (estimated to be at least 10%). The dry matter had a very high ash content (60-73%). These data are typical of gelatinous zooplankton. The major organic component was protein (0.32-0.83% wet mass, equivalent to 7.5-17.% dry mass). Lipid was the next most abundant component (0.08-0.22% wet mass; 1.8-4.6% dry mass), similar to levels reported previously for Southern Ocean gelatinous zooplankton but lower than typical Arctic values. Measured carbohydrate contents were 0.02-0.08% wet mass (0.4-1.7% dry mass), although stoichiometric considerations suggested the presence of an unmeasured or underestimated non-protein nitrogenous component which may be either a glycoprotein or an amino-polysaccharide. Tomopteris was intermediate in composition between typical gelatinous species and non-gelatinous species such as crustaceans. Unresolved difficulties over the residual water content and the nature of the unmeasured organic component mean that valid energy contents can be calculated neither from proximate composition nor carbon content.</t>
  </si>
  <si>
    <t>CLARKE, A (corresponding author), NERC,BRITISH ANTARCTIC SURVEY,HIGH CROSS,MADINGLEY RD,CAMBRIDGE CB3 0ET,ENGLAND.</t>
  </si>
  <si>
    <t>10.1016/0022-0981(92)90027-8</t>
  </si>
  <si>
    <t>HG704</t>
  </si>
  <si>
    <t>WOS:A1992HG70400004</t>
  </si>
  <si>
    <t>BURNS, GB; MCEWEN, DJ; BERKEY, FT; MURPHREE, JS; HEARN, D; EATHER, RA</t>
  </si>
  <si>
    <t>DYNAMICS OF THE CONJUGATE POST-NOON REGIONS DURING AN AURORAL ENHANCEMENT</t>
  </si>
  <si>
    <t>JOURNAL OF GEOMAGNETISM AND GEOELECTRICITY</t>
  </si>
  <si>
    <t>INTERPLANETARY MAGNETIC-FIELD; GEOMAGNETIC-FIELD; MODELS; IMF; MAGNETOSPHERE; SPACECRAFT; NORTHWARD; IMAGER</t>
  </si>
  <si>
    <t>The morphological development of an event in the conjugate post-noon auroral ovals over a period of an hour is presented. The Viking UV camera imaged the northern dayside oval with a temporal resolution of 60 or 80 s while an active auroral form was observed by all-sky and keogram cameras to move through the zenith at South Pole station. Early in the event a general similarity of form and development is observed between the hemispheres but implying that the Northern Hemisphere forms are located of the order of four degrees of latitude higher, and of the order of one hour of MLT later, than IGRF calculated conjugate locations. Later in the event conjugacy is more difficult to establish. Short-lived features in the Southern Hemisphere photographs for which no Northern Hemisphere conjugate can be found imply that local acceleration processes may be important in this time sector.</t>
  </si>
  <si>
    <t>ANTARCTIC DIV,KINGSTON,TAS,AUSTRALIA; UTAH STATE UNIV,CTR ATMOSPHER &amp; SPACE SCI,LOGAN,UT 84322; UNIV CALGARY,DEPT PHYS,CALGARY T2N 1N4,ALBERTA,CANADA; BOSTON COLL,DEPT PHYS,CHESTNUT HILL,MA 02167</t>
  </si>
  <si>
    <t>Australian Antarctic Division; Utah System of Higher Education; Utah State University; University of Calgary; Boston College</t>
  </si>
  <si>
    <t>BURNS, GB (corresponding author), UNIV SASKATCHEWAN,INST SPACE &amp; ATMOSPHER STUDIES,SASKATOON S7N 0W0,SASKATCHEWAN,CANADA.</t>
  </si>
  <si>
    <t>TERRA SCIENTIFIC PUBL CO</t>
  </si>
  <si>
    <t>2003 SANSEI JIYUGAOKA HAIMU, 5-27-19 OKUSAWA, SETAGAYA-KU, TOKYO 158, JAPAN</t>
  </si>
  <si>
    <t>0022-1392</t>
  </si>
  <si>
    <t>J GEOMAGN GEOELECTR</t>
  </si>
  <si>
    <t>J. Geomagn. Geoelectr.</t>
  </si>
  <si>
    <t>10.5636/jgg.44.65</t>
  </si>
  <si>
    <t>HR767</t>
  </si>
  <si>
    <t>WOS:A1992HR76700001</t>
  </si>
  <si>
    <t>MCKNIGHT, JD</t>
  </si>
  <si>
    <t>AN EVALUATION FOR THE NEW-ZEALAND REGION AND ANTARCTICA OF CANDIDATE MODELS FOR THE IGRF SERIES</t>
  </si>
  <si>
    <t>1991 ( 5TH ) REVISION OF THE INTERNATIONAL GEOMAGNETIC REFERENCE FIELD, AT THE 20TH GENERAL ASSEMBLY OF THE INTERNATIONAL UNION OF GEODESY AND GEOPHYSICS</t>
  </si>
  <si>
    <t>VIENNA, AUSTRIA</t>
  </si>
  <si>
    <t>Five sets of candidate models for DGRF1985 and IGRF1990 (main field), three of which also contain candidate models for IGRF 1990 (secular variation), were compared with a regional field model at a grid of points over the New Zealand region. The results show that GSFC 1985DS is the best of the candidate models for DGRF1985 and that USGS90S is the best of the candidate models for IGRF1990 (secular variation). It is not possible to pick the best candidate Model for IGRF1990 (main field). A test of the candidate models for IGRF1990 using Antarctic data reveals larger differences between predicted and observed field strength components than occur for New Zealand, and overall a good agreement between predicted and observed secular variation.</t>
  </si>
  <si>
    <t>MCKNIGHT, JD (corresponding author), DSIR,GEOMAGNET OBSERV,CHRISTCHURCH,NEW ZEALAND.</t>
  </si>
  <si>
    <t>10.5636/jgg.44.863</t>
  </si>
  <si>
    <t>KD182</t>
  </si>
  <si>
    <t>WOS:A1992KD18200012</t>
  </si>
  <si>
    <t>TROSHICHEV, OA; BOLOTINSKAYA, BD; SHISHKINA, EM</t>
  </si>
  <si>
    <t>FEATURES OF PARTICLE-PRECIPITATION IN THE CUSP REGION AS OBSERVED BY DMSP SATELLITE</t>
  </si>
  <si>
    <t>INTERPLANETARY MAGNETIC-FIELD; AURORAL ION PRECIPITATION; LOW-ENERGY ELECTRONS; LOW-ALTITUDE; POLAR CUSP; STATISTICAL-MODEL; DAYSIDE AURORA; TIME-VARIATION; NORTHWARD IMF; SOLAR-WIND</t>
  </si>
  <si>
    <t>The characteristics of the ion and electron precipitation in the cusp region are examined using the particle measurements on board DMSP F7 spacecraft in January, July and December 1984. It is shown that the ion differential spectrum changes in its regular manner while crossing the auroral oval. The following structural zones in the dayside oval can be separated using the ion data: cusp region, where the ion flux is maximal at all energies with a wide peak at E(i) = 0.1-5 keV; poleward edge of the cusp where the ion spectrum regularly softens poleward displaying a steady peak at E(i) &lt; 0.1 keV; equatorward edge of the cusp, where the spectrum softens preserving maximal number flux at E(i) = 0. 1-2 keV, this region corresponds to transition boundary in electron precipitation. The cusp-like ion precipitation is common in the region centered on the noon meridian at geomagnetic latitudes PHI = 74-82-degrees with a longitudinal extension +/-2 MLT hours. Using the ion data for the identification of the cusp boundaries the influence of magnetic activity and the IMF B(z) component on the location of the cusp are studied. It is shown that effects of the northward B(z) are not seen for periods with low magnetic activity (AE &lt; 250 nT). On the contrary influence of magnetic activity on the location of both the poleward and equatorward boundaries of the cusp is evident especially for winter season. The cusp boundaries are displaced by 1.5-2-degrees poleward in summer season relative to their position in winter season.</t>
  </si>
  <si>
    <t>TROSHICHEV, OA (corresponding author), LENINGRAD ARCTIC &amp; ANTARCTIC RES INST,ST PETERSBURG 199226,RUSSIA.</t>
  </si>
  <si>
    <t>302 JIYUGAOKA-KOMATSU BLDG 24-17 MIDORIGAOKA 2-CHOME, TOKYO TOKYO 152, JAPAN</t>
  </si>
  <si>
    <t>10.5636/jgg.44.1175</t>
  </si>
  <si>
    <t>KR076</t>
  </si>
  <si>
    <t>WOS:A1992KR07600005</t>
  </si>
  <si>
    <t>PAPITASHVILI, VO; PAPITASHVILI, NE; GUSTAFSSON, G; BAKER, KB; RODGER, A; GROMOVA, LI</t>
  </si>
  <si>
    <t>A COMPARISON BETWEEN 2 CORRECTED GEOMAGNETIC COORDINATE SYSTEMS AT HIGH-LATITUDES</t>
  </si>
  <si>
    <t>CONJUGATE</t>
  </si>
  <si>
    <t>The existing corrected geomagnetic coordinate system is based on internal sources of the Earth's magnetic field and describes observed phenomena in a time-independent way. Space experiments, however, use universal time to follow the dynamics of observed phenomena in 3-dimensional space and external sources play an important role there. A new corrected coordinate system based on the ''realistic'' geomagnetic equator is proposed to order observations of experiments at each moment of time. The system is based on constant B-minimum ovals at the 3-D geomagnetic equator plane. The magnetospheric model by TSYGANENKO (1989) is used and an algorithm has been developed to derive the lines of constant latitude at ionospheric heights for a specific universal time. Combining these latitudes with corrected geomagnetic longitudes provides an opportunity to order polar ionospheric phenomena in accordance with their ''realistic'' positions near footpoints of geomagnetic field lines. An attempt is made to interpret some results from the PACE radar experiment using the calculated latitude ovals.</t>
  </si>
  <si>
    <t>WORLD DATA CTR B2,MOSCOW 117296,RUSSIA; SWEDISH INST SPACE PHYS,S-75591 UPPSALA,SWEDEN; JHU,APPL PHYS LAB,LAUREL,MD 20707; BRITISH ANTARCTIC SURVEY,CAMBRIDGE CB3 0ET,ENGLAND</t>
  </si>
  <si>
    <t>Russian Academy of Sciences; Geophysical Center of the Russian Academy of Sciences; Johns Hopkins University; Johns Hopkins University Applied Physics Laboratory; UK Research &amp; Innovation (UKRI); Natural Environment Research Council (NERC); NERC British Antarctic Survey</t>
  </si>
  <si>
    <t>PAPITASHVILI, VO (corresponding author), IZMIRAN,TROITSK 142092,RUSSIA.</t>
  </si>
  <si>
    <t>Gromova, Liudmila/AAO-7306-2021</t>
  </si>
  <si>
    <t>10.5636/jgg.44.1215</t>
  </si>
  <si>
    <t>WOS:A1992KR07600008</t>
  </si>
  <si>
    <t>RODRIGUEZ, JV; INAN, US; LI, YQ; HOLZWORTH, RH; SMITH, AJ; ORVILLE, RE; ROSENBERG, TJ</t>
  </si>
  <si>
    <t>A CASE-STUDY OF LIGHTNING, WHISTLERS, AND ASSOCIATED IONOSPHERIC EFFECTS DURING A SUBSTORM PARTICLE INJECTION EVENT</t>
  </si>
  <si>
    <t>INDUCED ELECTRON-PRECIPITATION; PERTURBATIONS; MAGNETOSPHERE; LF; DISTRIBUTIONS; THUNDERSTORM; PROPAGATION; FREQUENCY; AMPLITUDE; EMISSIONS</t>
  </si>
  <si>
    <t>Simultaneous ground-based observations of narrowband and broadband VLF radio waves and of cloud-to-ground lightning were made at widely spaced locations during the 1987 Wave-Induced Particle Precipitation (WIPP) campaign, conducted from Wallops Island, Virginia. Based on these observations, the first case study has been made of the relationships among located cloud-to-ground (CG) lightning flashes, whistlers, and associated ionospheric effects during a substorm particle injection event. This event took place 2 days after the strongest geomagnetic storm of 1987, during a reintensification in geomagnetic activity (Kp = 5) that did not affect the high rate of whistlers observed at Faraday Station, Antarctica (L = 2.46). At the time of the injection event, several intense nighttime thunderstorms were located over Long Island and the coast of New England, between 400 km northwest and 600 km north of the region geomagnetically conjugate to Faraday. About two thirds of the CG flashes that were detected in these thunderstorms during the hour following the injection event onset were found to be causatively associated with whistlers received at Faraday. During the same period the amplitude of the 24.0-kHz signal from the NAA transmitter in Cutler, Maine, propagating over the thunderstorm centers toward Wallops Island was repeatedly perturbed in a manner characteristic of previously reported VLF signatures of transient and localized ionization enhancements at D region altitudes. Though such enhancements may have been caused by whistler-induced burst electron precipitation from the magnetosphere, the data in this case are insufficient to establish a clear connection between the NAA amplitude perturbations and the Faraday Station whistlers. In view of the proximity of the NAA great circle path to the storm center, heating of the lower ionosphere by intense radiation from lightning may also have played a role in the observed VLF perturbations. The onset of each of the NAA signal perturbation events coincided with an intense cluster of radio atmospherics. Detailed temporal variations in the ELF (0.3-3 kHz) and VLF (3-30 kHz) power of similar sferic clusters correlated well with variations in the power of simultaneous anomalous optical events (AOEs) observed by a down-looking photodiode detector on a rocket at altitudes between 150 and 412 km.</t>
  </si>
  <si>
    <t>UNIV WASHINGTON, DIV MED A, CW35B, SEATTLE, WA 98195 USA; SUNY ALBANY, DEPT ATMOSPHER SCI, ALBANY, NY 12222 USA; UNIV MARYLAND, INST PHYS SCI &amp; TECHNOL, COLLEGE PK, MD 20742 USA; NERC, BRITISH ANTARCTIC SURVEY, CAMBRIDGE CB3 0ET, ENGLAND</t>
  </si>
  <si>
    <t>University of Washington; University of Washington Seattle; State University of New York (SUNY) System; State University of New York (SUNY) Albany; University System of Maryland; University of Maryland College Park; UK Research &amp; Innovation (UKRI); Natural Environment Research Council (NERC); NERC British Antarctic Survey</t>
  </si>
  <si>
    <t>STANFORD UNIV, SPACE TELECOMMUN &amp; RADIOSCI LAB, STANFORD, CA 94305 USA.</t>
  </si>
  <si>
    <t>Orville, Richard E./G-9866-2012; Inan, Umran/V-3634-2019</t>
  </si>
  <si>
    <t>Inan, Umran/0000-0001-5837-5807; Holzworth, Robert/0000-0002-8839-618X</t>
  </si>
  <si>
    <t>JAN 1</t>
  </si>
  <si>
    <t>A1</t>
  </si>
  <si>
    <t>10.1029/91JA02583</t>
  </si>
  <si>
    <t>GY568</t>
  </si>
  <si>
    <t>WOS:A1992GY56800006</t>
  </si>
  <si>
    <t>ON THE PULLING POWER OF ICE STREAMS</t>
  </si>
  <si>
    <t>JOURNAL OF GLACIOLOGY</t>
  </si>
  <si>
    <t>GLACIER SURGE MECHANISM; ANTARCTIC ICE; BED DEFORMATION; WEST ANTARCTICA; BASAL WATER; SEA-LEVEL; SHEETS; MODEL; FLOW; BENEATH</t>
  </si>
  <si>
    <t>Gravity wants to pull an ice sheet to the center of the Earth, but cannot because the Earth's crust is in the way, so ice is pushed out sideways instead. Or is it? The ice sheet sees nothing preventing it from spreading out except air, which is much less massive than ice. Therefore, does not ice rush forward to fill this relative vacuum; does not the relative vacuum suck ice into it, because Nature abhors a vacuum? If so, the ice sheet is not only pulled downward by gravity, it is also pulled outward by the relative vacuum. This pulling outward will be most rapid where the ice sheet encounters least resistance. The least resistance exists along the bed of ice streams, where ice-bed coupling is reduced by a basal water layer, especially if the ice stream becomes afloat and the floating part is relatively unconfined around its perimeter and unpinned to the sea floor. Ice streams are therefore fast currents of ice that develop near the margins of an ice sheet where these conditions exist. Because of these conditions, ice streams pull ice out of ice sheets and have pulling power equal to the longitudinal gravitational pulling force multiplied by the ice-stream velocity. These boundary conditions beneath and beyond ice streams can be quantified by a basal buoyancy factor that provides a life-cycle classification of ice streams into inception, growth, mature, declining and terminal stages, during which ice streams disintegrate the ice sheet. Surface profiles of ice streams are diagnostic of the stage in a life cycle and, hence, of the vitality of the ice sheet.</t>
  </si>
  <si>
    <t>UNIV MAINE,INST QUATERNARY STUDIES,ORONO,ME 04469</t>
  </si>
  <si>
    <t>HUGHES, T (corresponding author), UNIV MAINE,DEPT GEOL SCI,ORONO,ME 04469, USA.</t>
  </si>
  <si>
    <t>INT GLACIOL SOC</t>
  </si>
  <si>
    <t>LENSFIELD RD, CAMBRIDGE, ENGLAND CB2 1ER</t>
  </si>
  <si>
    <t>0022-1430</t>
  </si>
  <si>
    <t>J GLACIOL</t>
  </si>
  <si>
    <t>J. Glaciol.</t>
  </si>
  <si>
    <t>10.3189/S0022143000009667</t>
  </si>
  <si>
    <t>JD115</t>
  </si>
  <si>
    <t>WOS:A1992JD11500014</t>
  </si>
  <si>
    <t>THEORETICAL CALVING RATES FROM GLACIERS ALONG ICE WALLS GROUNDED IN WATER OF VARIABLE DEPTHS</t>
  </si>
  <si>
    <t>WEST GREENLAND; ANTARCTIC ICE; JAKOBSHAVNS ISBRAE; DISINTEGRATION</t>
  </si>
  <si>
    <t>Calving has been studied for glaciers ranging from slow polar glaciers that calve on dry land, such as on Deception Island (63.0-degrees-S, 60.6-degrees-W) in Antarctica, through temperate Alaskan tide-water glaciers, to fast outlet glaciers that float in fiords and calve in deep water, such as Jakobshavns Isbrae (69.2-degrees-N, 49.9-degrees-W) in Greenland. Calving from grounded ice walls and floating ice shelves is the main ablation mechanism for the Antarctic and Greenland ice sheets, as it was along marine and lacustrine margins of former Pleistocene ice sheets, and is for tide-water and polar glaciers. Yet, the theory of ice calving is underdeveloped because of inherent dangers in obtaining field data to test and constrain calving models. An attempt is made to develop a calving theory for ice walls grounded in water of variable depth, and to relate slab calving from ice walls to tabular calving from ice shelves. A calving law is derived in which calving rates from ice walls are controled by bending creep behind the ice wall, and depend on wall height h, forward bending angle-theta, crevasse distance c behind the ice wall and depth d of water in front of the ice wall. Reasonable agreement with calving rates reported by Brown and others (1982) for Alaskan tide-water glaciers is obtained when c depends on wall height, wall height above water and water depth. More data are needed to determine which of these dependencies is correct. A calving ratio c/h is introduced to understand the transition from slab calving to tabular calving as water deepens and the calving glacier becomes afloat.</t>
  </si>
  <si>
    <t>UNIV MAINE, INST QUATERNARY STUDIES, ORONO, ME 04469 USA</t>
  </si>
  <si>
    <t>UNIV MAINE, DEPT GEOL SCI, ORONO, ME 04469 USA.</t>
  </si>
  <si>
    <t>EDINBURGH BLDG, SHAFTESBURY RD, CB2 8RU CAMBRIDGE, ENGLAND</t>
  </si>
  <si>
    <t>1727-5652</t>
  </si>
  <si>
    <t>10.3189/S0022143000003695</t>
  </si>
  <si>
    <t>JP175</t>
  </si>
  <si>
    <t>WOS:A1992JP17500008</t>
  </si>
  <si>
    <t>JACOBS, SS; HELLMER, HH; DOAKE, CSM; JENKINS, A; FROLICH, RM</t>
  </si>
  <si>
    <t>MELTING OF ICE SHELVES AND THE MASS BALANCE OF ANTARCTICA</t>
  </si>
  <si>
    <t>GLOBAL SEA-LEVEL; THERMOHALINE CIRCULATION; OCEAN CIRCULATION; WEDDELL SEA; ROSS SEA; MODEL; BENEATH; SHEET; BOTTOM; RISE</t>
  </si>
  <si>
    <t>We calculate the present ice budget for Antarctica from measurements of accumulation minus iceberg calving, run-off and in situ melting beneath the floating ice shelves. The resulting negative mass balance of 469 Gt year-1 differs substantially from other recent estimates but some components are subject to high temporal variability and budget uncertainties of 20-50%. Annual accumulation from an earlier review is adjusted to include the Antarctic Peninsula for a total of 2144 Gt year-1. An iceberg production rate of 2016 Gt year-1 is obtained from the volume of large icebergs calculated from satellite images since 1978, and from the results of an international iceberg census project. Ice-shelf melting of 544 Gt year-1 is derived from physical and geochemical observations of meltwater outflow, glaciological field studies and modeling of the sub-ice ocean circulation. The highest melt rates occur near ice fronts and deep within sub-ice cavities. Run-off from the ice-sheet surface and from beneath the grounded ice is taken to be 53 Gt year-1. Less than half of the negative mass balance need come from the grounded ice to account for the unattributed 0.45 mm year-1 in the IPCC best estimate of the recent global sea-level rise.</t>
  </si>
  <si>
    <t>Jenkins, Adrian/IUN-2406-2023</t>
  </si>
  <si>
    <t>Jenkins, Adrian/0000-0002-9117-0616; Hellmer, Hartmut/0000-0002-9357-9853</t>
  </si>
  <si>
    <t>10.3189/S0022143000002252</t>
  </si>
  <si>
    <t>KB578</t>
  </si>
  <si>
    <t>WOS:A1992KB57800006</t>
  </si>
  <si>
    <t>SPEER, KG; MCCARTNEY, MS</t>
  </si>
  <si>
    <t>BOTTOM WATER CIRCULATION IN THE WESTERN NORTH-ATLANTIC</t>
  </si>
  <si>
    <t>OCEAN; DRIVEN</t>
  </si>
  <si>
    <t>Antarctic Bottom Water flows into the western North Atlantic across the equator, shifting from the western side to the eastern side of the trough between the American continents and the Mid-Atlantic Ridge as it continues north. This is puzzling because such large-scale motion is thought to be controlled by dynamics that disallows an eastern boundary current. Previous explanations for the transposition involve a (necessarily small-scale) density current that changes sides because of the change in sign of rotation across the equator, or a topographic effect that changes the sign of the effective mean vorticity gradient and thus requires an eastern boundary current. Here an alternative explanation for the overall structure of bottom flow is given. A source of mass to a thin bottom layer is assumed to upwell uniformly across its interface into a less dense layer at rest. A simple formula for the magnitude of the upwelling and thickness of the layer is derived that depends on the source strength to the bottom layer. For a strong enough source, the bottom layer thickness is zero along a grounding curve that separates the bottom water from the western boundary and confines it to the east. A band of recirculating interior flow occurs, supplied by an isolated northern and western boundary current. Similar structures appear to exist in the Antarctic Bottom Water of the western North Atlantic.</t>
  </si>
  <si>
    <t>WOODS HOLE OCEANOG INST,WOODS HOLE,MA 02543</t>
  </si>
  <si>
    <t>Woods Hole Oceanographic Institution</t>
  </si>
  <si>
    <t>SPEER, KG (corresponding author), INST MEERESKUNDE,DUSTERNBROOKER WEG 20,W-2300 KIEL,GERMANY.</t>
  </si>
  <si>
    <t>McCartney, Michael/A-3922-2009</t>
  </si>
  <si>
    <t>McCartney, Michael/0000-0002-3413-7166</t>
  </si>
  <si>
    <t>10.1175/1520-0485(1992)022&lt;0083:BWCITW&gt;2.0.CO;2</t>
  </si>
  <si>
    <t>HD574</t>
  </si>
  <si>
    <t>WOS:A1992HD57400006</t>
  </si>
  <si>
    <t>EGGINTON, S</t>
  </si>
  <si>
    <t>ACID-BASE STATUS OF ANTARCTIC TELEOSTS IN RESPONSE TO EXERCISE-INDUCED STRESS</t>
  </si>
  <si>
    <t>JOURNAL OF PHYSIOLOGY-LONDON</t>
  </si>
  <si>
    <t>UNIV BIRMINGHAM,SCH MED,DEPT PHYSIOL,BIRMINGHAM B15 2TJ,W MIDLANDS,ENGLAND</t>
  </si>
  <si>
    <t>University of Birmingham</t>
  </si>
  <si>
    <t>0022-3751</t>
  </si>
  <si>
    <t>J PHYSIOL-LONDON</t>
  </si>
  <si>
    <t>J. Physiol.-London</t>
  </si>
  <si>
    <t>P460</t>
  </si>
  <si>
    <t>Neurosciences; Physiology</t>
  </si>
  <si>
    <t>Neurosciences &amp; Neurology; Physiology</t>
  </si>
  <si>
    <t>HD605</t>
  </si>
  <si>
    <t>WOS:A1992HD60500451</t>
  </si>
  <si>
    <t>GREEN, TGA; SEPPELT, RD; SCHWARZ, AMJ</t>
  </si>
  <si>
    <t>EPILITHIC LICHENS ON THE FLOOR OF THE TAYLOR VALLEY, ROSS DEPENDENCY, ANTARCTICA</t>
  </si>
  <si>
    <t>LICHENOLOGIST</t>
  </si>
  <si>
    <t>ANTARCTIC DIV,KINGSTON,TAS 7050,AUSTRALIA; DSIR,TAUPO,NEW ZEALAND</t>
  </si>
  <si>
    <t>GREEN, TGA (corresponding author), UNIV WAIKATO,HAMILTON,NEW ZEALAND.</t>
  </si>
  <si>
    <t>0024-2829</t>
  </si>
  <si>
    <t>Lichenologist</t>
  </si>
  <si>
    <t>Plant Sciences; Mycology</t>
  </si>
  <si>
    <t>HE779</t>
  </si>
  <si>
    <t>WOS:A1992HE77900007</t>
  </si>
  <si>
    <t>ANDERSEN, DT; MCKAY, CP; WHARTON, RA; RUMMEL, JD</t>
  </si>
  <si>
    <t>MACELROY, RD; AVERNER, MM; TIBBITTS, TW; BUGBEE, BB; HORNECK, G; DUNLOP, EH</t>
  </si>
  <si>
    <t>TESTING A MARS SCIENCE OUTPOST IN THE ANTARCTIC DRY VALLEYS</t>
  </si>
  <si>
    <t>LIFE SCIENCES AND SPACE RESEARCH XXIV (4) : NATURAL AND ARTIFICIAL ECOSYSTEMS</t>
  </si>
  <si>
    <t>TOPICAL MEETING OF THE INTERDISCIPLINARY SCIENTIFIC COMMISSION OF THE COSPAR 28TH PLENARY MEETING - LIFE SCIENCES AND SPACE RESEARCH : NATURAL AND ARTIFICIAL ECOSYSTEMS</t>
  </si>
  <si>
    <t>Andersen, Dale T/B-4816-2013</t>
  </si>
  <si>
    <t>Andersen, Dale T/0000-0001-8827-1259; McKay, Christopher/0000-0002-6243-1362</t>
  </si>
  <si>
    <t>0-08-041849-X</t>
  </si>
  <si>
    <t>10.1016/0273-1177(92)90025-S</t>
  </si>
  <si>
    <t>BU93R</t>
  </si>
  <si>
    <t>WOS:A1992BU93R00025</t>
  </si>
  <si>
    <t>PERISSINOTTO, R</t>
  </si>
  <si>
    <t>MESOZOOPLANKTON SIZE-SELECTIVITY AND GRAZING IMPACT ON THE PHYTOPLANKTON COMMUNITY OF THE PRINCE EDWARD ARCHIPELAGO (SOUTHERN-OCEAN)</t>
  </si>
  <si>
    <t>BENGUELA UPWELLING REGION; GUT CLEARANCE; SPRING BLOOM; PSEUDOCALANUS-MINUTUS; CALANUS-PACIFICUS; EUPHAUSIA-SUPERBA; FEEDING-BEHAVIOR; ANTARCTIC KRILL; NOVA-SCOTIA; COPEPOD</t>
  </si>
  <si>
    <t>Dense phytoplankton blooms are often found during austral summer and autumn in the Prince Edward Archipelago (47-degrees-S, 38-degrees-E). These blooms are dominated by the large diatoms Chaetoceros radicans and Rhizosolenia curvata and by the silicoflagellate Dictyocha speculum. Size-selectivity experiments, using the dominant herbivorous zooplankton found in the area, show that the nano-phytoplankton is preferentially selected by all taxa. Only 2 euphausiid species appear to have a significant (p &lt; 0.05) positive selection for the smaller netplankton (20 to 37-mu-m). Poor utilization of these diatom blooms is also supported by the results of a comparative study of grazing impact during a bloom (April 1985) and a non-bloom condition (April/May 1989). When phytoplankton biomass is low, the zooplankton community ingests 33 to 48% of the euphotic zone chlorophyll a per day, or 76 to 81% of daily primary production. However, during bloom conditions the grazing impact is reduced to only 5 to 10% of chlorophyll a concentration and 9 to 17% of primary production per day. Preferential selection for the smaller cells may have an energetic significance as nanoplankton seems to represent a food source of higher nutritional value than bloom-generating diatoms. It is suggested that the bulk of the phytoplankton blooms sinks out of the photic zone and provides an important transfer of biomass from the pelagic to the benthic subsystems.</t>
  </si>
  <si>
    <t>RHODES UNIV, DEPT ZOOL &amp; ENTOMOL, SO OCEAN GRP, GRAHAMSTOWN 6140, SOUTH AFRICA.</t>
  </si>
  <si>
    <t>HJ851</t>
  </si>
  <si>
    <t>WOS:A1992HJ85100005</t>
  </si>
  <si>
    <t>FOCARDI, S; FOSSI, MC; LEONZIO, C; LARI, L; MARSILI, L; COURT, GS; DAVIS, LS</t>
  </si>
  <si>
    <t>MIXED-FUNCTION OXIDASE ACTIVITY AND CHLORINATED-HYDROCARBON RESIDUES IN ANTARCTIC SEA BIRDS - SOUTH POLAR SKUA (CATHARACTA-MACCORMICKI) AND ADELIE PENGUIN (PYGOSCELIS-ADELIAE)</t>
  </si>
  <si>
    <t>MARINE ENVIRONMENTAL RESEARCH</t>
  </si>
  <si>
    <t>6TH INTERNATIONAL SYMP ON RESPONSES OF MARINE ORGANISMS TO POLLUTANTS</t>
  </si>
  <si>
    <t>APR 24-26, 1991</t>
  </si>
  <si>
    <t>WOODS HOLE OCEANOG INST, WOODS HOLE, MA</t>
  </si>
  <si>
    <t>WOODS HOLE OCEANOG INST</t>
  </si>
  <si>
    <t>GULLS</t>
  </si>
  <si>
    <t>Mixed function oxidase activity (MFO) and chlorinated hydrocarbon residues were studied in the Antarctic Adelie penguin and south polar skua, collected on Ross Island (Antarctica). The results show, striking differences in MFO activities and organochlorines in the two species. Aldrin epoxidase, 7-ethoxyresorufin-O-deethylase (EROD) and cytochrome c reductase activities were very low in penguins, whereas skuas showed activities similar to those reported for certain northern hemisphere larids. Organochlorine residue analysis showed polychlorinated biphenyl (PCB) concentrations in liver about five times higher in skuas than in penguins.</t>
  </si>
  <si>
    <t>DEPT ZOOL,DUNEDIN,NEW ZEALAND</t>
  </si>
  <si>
    <t>FOCARDI, S (corresponding author), UNIV SIENA,DIPARTIMENTO BIOL AMBIENTALE,VIA CERCHIA 3,I-53100 SIENA,ITALY.</t>
  </si>
  <si>
    <t>Marsili, Letizia/0000-0002-2474-4587; Fossi, Maria Cristina/0000-0003-0836-4020</t>
  </si>
  <si>
    <t>0141-1136</t>
  </si>
  <si>
    <t>MAR ENVIRON RES</t>
  </si>
  <si>
    <t>Mar. Environ. Res.</t>
  </si>
  <si>
    <t>10.1016/0141-1136(92)90108-X</t>
  </si>
  <si>
    <t>Environmental Sciences; Marine &amp; Freshwater Biology; Toxicology</t>
  </si>
  <si>
    <t>Environmental Sciences &amp; Ecology; Marine &amp; Freshwater Biology; Toxicology</t>
  </si>
  <si>
    <t>KB005</t>
  </si>
  <si>
    <t>WOS:A1992KB00500036</t>
  </si>
  <si>
    <t>FALKNER, KC; CLARK, AG</t>
  </si>
  <si>
    <t>GLUTATHIONE-S-TRANSFERASE FROM AN ANTARCTIC FISH, DISSOSTICHUS-MAWSONI</t>
  </si>
  <si>
    <t>Glutathione S-transferase activity was measured in the hepatic cytosol from Dissostichus mawsoni and Pagothenia borchgrevinki. Activity measures with 1-chloro-2,4-dinitrobenzene as substrate were 11.2 and 16.7 mumol/min/g tissue respectively. Little or no activity was detected when p-nitrobenzyl chloride or 3,4-dichloro-1-nitrobenzene were used as substrate. The hepatic glutathione S-transferases from D. mawsoni were partially purified using gel filtration and chromato focusing. Three peaks of activity were resolved. The major isozyme (158-fold purification) eluting at pH 7.1 appeared to be catalytically a homodimer. The isozyme was highly inhibited by triphenyltin chloride (IC50 = 0.1 muM) while inhibition constants for Cibicron Blue 3GA, bromosulphopthalein and hematin were 1.1, 20 and 34 mum respectively.</t>
  </si>
  <si>
    <t>VICTORIA UNIV WELLINGTON,SCH BIOL SCI,WELLINGTON,NEW ZEALAND</t>
  </si>
  <si>
    <t>Victoria University Wellington</t>
  </si>
  <si>
    <t>10.1016/0141-1136(92)90115-3</t>
  </si>
  <si>
    <t>WOS:A1992KB00500043</t>
  </si>
  <si>
    <t>ARNTZ, WE; BREY, T; GERDES, D; GORNY, M; GUTT, J; HAIN, S; KLAGES, M</t>
  </si>
  <si>
    <t>Colombo, G; Ferrari, I; Ceccherelli, VU; Rossi, R</t>
  </si>
  <si>
    <t>PATTERNS OF LIFE-HISTORY AND POPULATION-DYNAMICS OF BENTHIC INVERTEBRATES UNDER THE HIGH ANTARCTIC CONDITIONS OF THE WEDDELL SEA</t>
  </si>
  <si>
    <t>MARINE EUTROPHICATION AND POPULATION DYNAMICS</t>
  </si>
  <si>
    <t>OLSEN &amp; OLSEN INTERNATIONAL SYMPOSIUM SERIES</t>
  </si>
  <si>
    <t>25TH EUROPEAN MARINE BIOLOGY SYMP ON EUTROPHICATION OF MARINE ENVIRONMENTS AND POPULATION DYNAMICS OF MARINE ORGANISMS</t>
  </si>
  <si>
    <t>SEP 10-15, 1990</t>
  </si>
  <si>
    <t>LIDO DEGLI ESTENSI, ITALY</t>
  </si>
  <si>
    <t>ANTARCTIC; MACROBENTHOS; LIFE HISTORY; REPRODUCTION; POPULATION DYNAMICS</t>
  </si>
  <si>
    <t>Brey, Thomas/0000-0002-6345-2851</t>
  </si>
  <si>
    <t>OLSEN &amp; OLSEN</t>
  </si>
  <si>
    <t>FREDENSBORG</t>
  </si>
  <si>
    <t>87-85215-19-8</t>
  </si>
  <si>
    <t>OLSEN INT S</t>
  </si>
  <si>
    <t>BX71B</t>
  </si>
  <si>
    <t>WOS:A1992BX71B00032</t>
  </si>
  <si>
    <t>HARDEN, SL; DEMASTER, DJ; NITTROUER, CA</t>
  </si>
  <si>
    <t>DEVELOPING SEDIMENT GEOCHRONOLOGIES FOR HIGH-LATITUDE CONTINENTAL-SHELF DEPOSITS - A RADIOCHEMICAL APPROACH</t>
  </si>
  <si>
    <t>LONG-ISLAND SOUND; ANTARCTIC PENINSULA; BRANSFIELD STRAIT; LATE PLEISTOCENE; WEDDELL SEA; RADIOCARBON; PB-210; MARINE; RATES; ACCUMULATION</t>
  </si>
  <si>
    <t>During January and February of 1986, 47 box cores and 55 piston cores were collected from the Bransfield Strait, Gerlache Strait and Marguerite Bay, Antarctica. Apparent sediment accumulation rates established for 100-yr time scales with excess Pb-210 chronologies range from 0.08 to 0.34 cm/yr in the Bransfield Strait, 0.15 to 0.51 cm/yr in Gerlache Strait and from 0.10 to 0.27 cm/yr in Marguerite Bay. For the Antarctic Peninsula continental shelf, Cs-137 appears to have a limited usefulness in assessing the effects of deep sediment mixing by benthic fauna on seabed excess Pb-210 profiles because the observed activities for the regions examined are close to counter detection limits. Conventional C-14 ages of surface sediments from the peninsula region range from 1370 to 2820 yr. The spatial variations in the conventional C-14 surface ages are thought to be influenced predominantly by inputs of older eroded sediment from lateral transport, current winnowing, mass wasting and/or a variable carbon source. On a 1000-yr time scale, C-14 measurements of five piston cores from the Bransfield Strait yielded sediment accumulation rates ranging from 0.06 to 0.49 cm/yr. These data support the assertion by Nelson (1988) that the excess Pb-210 sediment accumulation rates (range of 0.08 to 0.34 cm/yr) for this region represent true rates. The two sediment accumulation rates of 0.01 and 0.08 cm/yr for the Gerlache Strait are significantly lower than the observed apparent Pb-210 accumulation rates (mean = 0.27 +/- 0.12 cm/yr) for this region. Likewise, two piston cores from Marguerite Bay yielded C-14 sediment accumulation rates of 0.02 and 0.05 cm/yr, which also are considerably lower than the excess Pb-210 apparent accumulation rates (mean = 0.17 +/- 0.06 cm/yr) for this area. The one-dimensional advection-diffusion equation of Goldberg and Koide (Geochim. Cosmochim. Acta, Vol. 51, 1962) was solved simultaneously with Pb-210 and C-14 data for BC113 to resolve the effects of sediment mixing and accumulation in Bransfield Strait and Marguerite Bay box core samples, respectively. This model indicates that Pb-210 and C-14 sediment accumulation rates agree within a factor of 2 in the Bransfield Strait, whereas in Marguerite Bay the apparent Pb-210 accumulation rates may be as much as an order of magnitude too high. In the southern high-latitude environments of the Antarctic Peninsula, radiocarbon measurements in the seabed are a better approach than Pb-210 for establishing accurate rates of sediment accumulation. The C-14 chronologies, when coupled with Pb-210 data, provide more reliable assessments of biological deep mixing and sediment accumulation rates than do excess Pb-210 data coupled with measurements of bomb-produced Cs-137. The sediment accumulation rates for both 100-yr and 1000-yr time scales tend to decrease southward from the Bransfield Strait to Marguerite Bay, which is consistent with glacial-marine sedimentation processes (as modulated by climate) for the western Antarctic Peninsula. Seabed measurements of Pb-210, Cs-137 and C-14 also provided valuable insights on water circulation and upwelling, atmospheric inputs and sediment depositional processes for the Antarctic Peninsula region.</t>
  </si>
  <si>
    <t>SUNY STONY BROOK,MARINE SCI RES CTR,STONY BROOK,NY 11794</t>
  </si>
  <si>
    <t>State University of New York (SUNY) System; State University of New York (SUNY) Stony Brook</t>
  </si>
  <si>
    <t>HARDEN, SL (corresponding author), N CAROLINA STATE UNIV,DEPT MARINE EARTH &amp; ATMOSPHER SCI,RALEIGH,NC 27695, USA.</t>
  </si>
  <si>
    <t>10.1016/0025-3227(92)90009-7</t>
  </si>
  <si>
    <t>HG308</t>
  </si>
  <si>
    <t>WOS:A1992HG30800004</t>
  </si>
  <si>
    <t>ROBERT, C; KENNETT, JP</t>
  </si>
  <si>
    <t>PALEOCENE AND EOCENE KAOLINITE DISTRIBUTION IN THE SOUTH-ATLANTIC AND SOUTHERN-OCEAN - ANTARCTIC CLIMATIC AND PALEOCEANOGRAPHIC IMPLICATIONS</t>
  </si>
  <si>
    <t>CLAY MINERAL ASSOCIATIONS; KERGUELEN-HEARD PLATEAU; PALEOENVIRONMENTAL SIGNIFICANCE; CENOZOIC EVOLUTION; INDIAN-OCEAN; SEDIMENTS; PASSAGE; LEG-71</t>
  </si>
  <si>
    <t>Clay mineral associations of Paleocene and Eocene age have been examined in six drilled sequences from the southern South Atlantic and Southern Ocean. These sites are located to provide three depth transects across intermediate water masses. Widespread abundance of pedogenic smectite at all locations suggests globally warm climates and alternating wet and dry seasons on the adjacent continental margins, including Antarctica as was the case during the Late Cretaceous. Remarkably, kaolinite is observed only in Paleocene/Eocene sediments at the highest latitudes of these sites and must have originated from Antarctica. The restriction of kaolinite to the Antarctic region is inferred to have resulted from especially higher rainfall there during the Paleocene-Eocene relative to the lower latitude areas examined. This inferred high rainfall is considered to have resulted from globally warm temperatures that increased poleward latent heat transport, compensating for a strong heat deficit in the Antarctic region relative to the tropics. Kaolinite was not observed in the latest Cretaceous (Maastrichtian) sediments of Maud Rise, Antarctica. Kaolinite first appears in the clay mineralogical assemblages in the earliest Paleocene (approximately 65 to 64.5 Ma) at a time of relatively cool intermediate waters and before a warming trend of surface waters. Currents at intermediate water depths transported fine terrigenous sediments from the Antarctic continent northwards into the Southern Ocean. Kaolinitic soils are inferred to have developed strongly in East Antarctica during the latest Paleocene and early Eocene (approximately 59 to 52 Ma) at a time when the oxygen isotopic data indicate maximum warmth of surface and intermediate waters of the Southern Ocean. These are interpreted to reflect a Paleocene maximum of Antarctic rainfall. This development peaked at 57.3 Ma, close to the Paleocene-Eocene boundary, a time of maximum warmth, based on oxygen isotopic data. Increased illite content (and associated chlorite and random mixed-layer clays) at the end of the middle Eocene (approximately 41 Ma) suggest local development of poorly weathered soils on Antarctica, favored by a cooling of the Southern Ocean. Coeval extension of kaolinite into shallower water depths, and similar clay mineral associations in shallower and deeper sites, indicate that the development of cooler conditions led to an increasing influence of Antarctic environments upon intermediate water masses at high latitudes.</t>
  </si>
  <si>
    <t>UNIV CALIF SANTA BARBARA,INST MARINE SCI,DEPT GEOL SCI,SANTA BARBARA,CA 93106</t>
  </si>
  <si>
    <t>University of California System; University of California Santa Barbara</t>
  </si>
  <si>
    <t>ROBERT, C (corresponding author), CNRS MARSEILLE LUMINY,CNRS,LP 1201,GEOL QUATERNAIRE,CASE 907,F-13288 MARSEILLE 9,FRANCE.</t>
  </si>
  <si>
    <t>ROBERT, Christian/0000-0003-1324-1295</t>
  </si>
  <si>
    <t>10.1016/0025-3227(92)90010-F</t>
  </si>
  <si>
    <t>WOS:A1992HG30800005</t>
  </si>
  <si>
    <t>CHERKIS, NZ; CHAVES, DA; COSTA, LC</t>
  </si>
  <si>
    <t>THE BATHYMETRY AND DISTRIBUTION OF THE BAHIA SEAMOUNTS, BRAZIL BASIN</t>
  </si>
  <si>
    <t>PLATE</t>
  </si>
  <si>
    <t>Geophysical measurements taken aboard R.V. Conrad in March 1988 and February-March 1989 revealed the subtle morphology and structure of the Bahia Seamount group. Three distinct seamount chains comprise the seamount group, two of which are remarkably parallel and linear. Radiometric dates were obtained from the analysis of dredge samples from two of the seamounts, and display dates of origin of approximately 78 m.y. B.P. (late Cretaceous), which is only slightly younger than the underlying crust, i.e., middle to late Cretaceous. The chains are completely separated by thickly sedimented, only slightly disturbed sedimentary basins, indicating a long period of stable existence. The peaks appear to fall into three distinct classes: (a) round, steep-peaked volcanoes; (b) flat-topped, small-to-medium sized guyots, and (c) elongated peaks. Most of the peaks appear to have been eroded or altered, either by mass-wasting or by later episodes of volcanism. Samples from all of the seamounts that have been dredged contain complex mineral crusts indicating low temperature hydrothermal activity. Pernambuco Channel flows through the region and is a fully incised, bottom-meandering river-like channel, whose generally northerly course is partly controlled by the positions of the seamounts. It is believed that the channel reflects erosion by northward-flowing Antarctic bottom water, which traverses the Argentine and Brazil Basins and is funnelled through existing topographic gaps, causing increased flow and transport of marine sediments prior to terminating in the open parts of the northern Brazil Basin.</t>
  </si>
  <si>
    <t>DIRETORIA HIDROGRAFIA &amp; NAVEGACAO,DEPT GEOFIS,BR-24040 RIO DE JANEIRO,BRAZIL</t>
  </si>
  <si>
    <t>CHERKIS, NZ (corresponding author), USN,RES LAB,WASHINGTON,DC, USA.</t>
  </si>
  <si>
    <t>10.1016/0025-3227(92)90024-C</t>
  </si>
  <si>
    <t>WOS:A1992HG30800019</t>
  </si>
  <si>
    <t>ARNBOM, TA; LUNN, NJ; BOYD, IL; BARTON, T</t>
  </si>
  <si>
    <t>AGING LIVE ANTARCTIC FUR SEALS AND SOUTHERN ELEPHANT SEALS</t>
  </si>
  <si>
    <t>MARINE MAMMAL SCIENCE</t>
  </si>
  <si>
    <t>ANTARCTIC FUR SEAL; ARCTOCEPHALUS-GAZELLA; SOUTHERN ELEPHANT SEAL; MIROUNGA-LEONINA; AGING; TEETH</t>
  </si>
  <si>
    <t>MIROUNGA-LEONINA; AGE; MIXTURE; SIZE</t>
  </si>
  <si>
    <t>This study describes a method for extracting post-canine or incisor teeth from live antarctic fur seals (Arctocephalus gazella) and southern elephant seals (Mirounga leonina) respectively and their use to determine age in a field situation. Dental elevators were used to loosen the teeth from the alveolus and periodental ligament. Most teeth were removed within 1-2 min and a total of 214 and 81 teeth were collected by this method from antarctic fur seals and southern elephant seals respectively. No seal recaptured at intervals up to a year after a tooth was extracted showed signs of infection or distress related to removal of the tooth. Teeth were thin-sectioned for the purpose of aging. In both species cementum growth layer groups were a more satisfactory indicator of age than dentinal growth layer groups. Estimates of age from cementum growth layers were confirmed for Antarctic fur seals using seals which had been tagged as pups up to 16 yr before sampling.</t>
  </si>
  <si>
    <t>BRITISH ANTARCTIC SURVEY,NAT ENVIRONM RES COUNCIL,MADINGLEY RD,CAMBRIDGE CB3 0ET,ENGLAND; UNIV STOCKHOLM,DEPT ZOOL,S-10691 STOCKHOLM,SWEDEN</t>
  </si>
  <si>
    <t>UK Research &amp; Innovation (UKRI); Natural Environment Research Council (NERC); NERC British Antarctic Survey; Stockholm University</t>
  </si>
  <si>
    <t>Lunn, Nicholas/0000-0003-0189-5494</t>
  </si>
  <si>
    <t>SOC MARINE MAMMALOGY</t>
  </si>
  <si>
    <t>0824-0469</t>
  </si>
  <si>
    <t>MAR MAMMAL SCI</t>
  </si>
  <si>
    <t>Mar. Mamm. Sci.</t>
  </si>
  <si>
    <t>10.1111/j.1748-7692.1992.tb00123.x</t>
  </si>
  <si>
    <t>HD208</t>
  </si>
  <si>
    <t>WOS:A1992HD20800004</t>
  </si>
  <si>
    <t>PARSONS, TR</t>
  </si>
  <si>
    <t>THE REMOVAL OF MARINE PREDATORS BY FISHERIES AND THE IMPACT OF TROPHIC STRUCTURE</t>
  </si>
  <si>
    <t>ABUNDANCE; FLUCTUATIONS; WHALES</t>
  </si>
  <si>
    <t>Examples are given from the Atlantic, Pacific, and Antarctic Oceans of the effects of fisheries on marine ecosystems. The results show that the removal of predators may have various effects, including a replacement of exploited species by alternate species in the same trophic position, an increase in production at lower trophic levels, or, long term effects involving ecosystem change.</t>
  </si>
  <si>
    <t>UNIV BRITISH COLUMBIA, DEPT OCEANOG, VANCOUVER V6T 1Z4, BC, CANADA.</t>
  </si>
  <si>
    <t>10.1016/0025-326X(92)90185-9</t>
  </si>
  <si>
    <t>KC050</t>
  </si>
  <si>
    <t>WOS:A1992KC05000013</t>
  </si>
  <si>
    <t>KARENTZ, D</t>
  </si>
  <si>
    <t>OZONE DEPLETION AND UV-B RADIATION IN THE ANTARCTIC - LIMITATIONS TO ECOLOGICAL ASSESSMENT</t>
  </si>
  <si>
    <t>ULTRAVIOLET-RADIATION</t>
  </si>
  <si>
    <t>Ozone depletion has been detected in the upper atmosphere over the Antarctic since the late 1970s. This depletion results in increased fluences of incident ultraviolet-B radiation in Antarctic environments. There is considerable information available about the chemical and physical characteristics of this atmospheric phenomenon, but the ecological impact of this annual pollution cycle has not been determined. Only a few studies on the UV-photobiology of Antarctic organisms have been initiated, and neither the extent of ecosystem modification nor the time scale for ecosystem response are known.</t>
  </si>
  <si>
    <t>KARENTZ, D (corresponding author), UNIV CALIF SAN FRANCISCO, DEPT BIOL, SAN FRANCISCO, CA 94117 USA.</t>
  </si>
  <si>
    <t>9-12</t>
  </si>
  <si>
    <t>10.1016/0025-326X(92)90674-U</t>
  </si>
  <si>
    <t>KX531</t>
  </si>
  <si>
    <t>WOS:A1992KX53100004</t>
  </si>
  <si>
    <t>QUETIN, LB; ROSS, RM</t>
  </si>
  <si>
    <t>A LONG-TERM ECOLOGICAL RESEARCH STRATEGY FOR POLAR ENVIRONMENTAL-RESEARCH</t>
  </si>
  <si>
    <t>The Palmer Long-Term Ecological Research site was established in the vicinity of Palmer Station, Antarctica in 1990. It is the eighteenth and most recent addition to the LTER Network funded by the National Science Foundation of the United States. The Palmer LTER expands the geographical and habitat coverage of the LTER Network to southern polar regions and offers unique opportunities for ecological synthesis and the study of long-term ecological phenomena in the Antarctic marine ecosystem. The central hypothesis of the Palmer LTER is that many significant biological processes in the Antarctic marine environment are strongly affected by physical processes, particularly interannual variability in the annual extent and dynamics of pack ice and variations in ocean currents. The Palmer LTER Studies Group is multidisciplinary and seeks to understand and model interactions between key species from different trophic levels and the physical environment. It is recognized that anthropogenic impacts in Antarctica cannot be adequately evaluated without understanding the underlying natural variability in Antarctic ecosystems.</t>
  </si>
  <si>
    <t>QUETIN, LB (corresponding author), UNIV CALIF SANTA BARBARA, INST MARINE SCI, SANTA BARBARA, CA 93106 USA.</t>
  </si>
  <si>
    <t>10.1016/0025-326X(92)90675-V</t>
  </si>
  <si>
    <t>WOS:A1992KX53100005</t>
  </si>
  <si>
    <t>HARRIS, CM; MEADOWS, J</t>
  </si>
  <si>
    <t>ENVIRONMENTAL-MANAGEMENT IN ANTARCTICA - INSTRUMENTS AND INSTITUTIONS</t>
  </si>
  <si>
    <t>Instruments and institutions for environmental management in Antarctica have evolved from beginnings in the Antarctic Treaty, with subsequent introduction of the Convention for the Conservation of Antarctic Seals, the Convention on the Conservation of Antarctic Marine Living Resources, and recommendations made at Treaty meetings. The Protocol on Environmental Protection to the Antarctic Treaty will improve existing provisions for environmental management in Antarctica. When it enters into force the Protocol will apply to all activities in the Treaty area: it provides rules for environmental impact assessment, conservation of fauna and flora, disposal of wastes, prevention of marine pollution and specially protected and managed areas. The Protocol's Committee for Environmental Protection will facilitate discussion and advice on environmental management. Management of information is a vital part of ensuring measures are effective. The Protocol should be ratified quickly to improve the basis for environmental protection, but the test will be whether and how it is implemented in practice.</t>
  </si>
  <si>
    <t>HARRIS, CM (corresponding author), UNIV CAMBRIDGE, SCOTT POLAR RES INST, LENSFIELD RD, CAMBRIDGE CB2 1ER, ENGLAND.</t>
  </si>
  <si>
    <t>10.1016/0025-326X(92)90676-W</t>
  </si>
  <si>
    <t>WOS:A1992KX53100006</t>
  </si>
  <si>
    <t>DRAGGAN, S; WILKNISS, P</t>
  </si>
  <si>
    <t>AN OPERATING PHILOSOPHY FOR THE UNITED-STATES ANTARCTIC PROGRAM</t>
  </si>
  <si>
    <t>In the early days of Antarctica's exploration, there was scant consideration among expeditioners of human impact on its environment. Today, several national programmes of research in Antarctica have become regular undertakings. The time of the antarctic explorer and adventurer, where rules and sanctions were scant, is past. With their on-site laboratories; arrangements for accommodation; fleets of aircraft, ships, and land vehicles: and requirements for materials influx and removal, these programmes possess the characteristics of 'big science'. As such they cannot, and do not, conduct their business as in the past. They require an overarching philosophy to guarantee compatibility with Antarctica's unique environment so as to ensure its value to future scientific investigation.</t>
  </si>
  <si>
    <t>DRAGGAN, S (corresponding author), NATL SCI FDN, DIV POLAR PROGRAMS, WASHINGTON, DC 20550 USA.</t>
  </si>
  <si>
    <t>10.1016/0025-326X(92)90677-X</t>
  </si>
  <si>
    <t>WOS:A1992KX53100007</t>
  </si>
  <si>
    <t>MANHEIM, BS</t>
  </si>
  <si>
    <t>THE FAILURE OF THE NATIONAL-SCIENCE-FOUNDATION TO PROTECT ANTARCTICA</t>
  </si>
  <si>
    <t>In this issue of the Marine Pollution Bulletin, and earlier in Science magazine (Massey, 1992), the National Science Foundation (NSF) described its efforts to clean up the Antarctic environment and to implement the recently adopted Protocol on Environmental Protection to the Antarctic Treaty. Although NSF has taken modest steps to address certain environmental impacts from its operations in Antarctica, it misrepresents its past actions and exaggerates the extent of its commitment to environmental protection in Antarctica under the new Protocol.</t>
  </si>
  <si>
    <t>MANHEIM, BS (corresponding author), ENVIRONM DEF FUND, 1875 CONNECTICUT AVE NW, SUITE 1016, WASHINGTON, DC 20009 USA.</t>
  </si>
  <si>
    <t>10.1016/0025-326X(92)90678-Y</t>
  </si>
  <si>
    <t>WOS:A1992KX53100008</t>
  </si>
  <si>
    <t>SABELLA, SJ</t>
  </si>
  <si>
    <t>UPON CLOSER INSPECTION</t>
  </si>
  <si>
    <t>Article VII of the Antarctic Treaty opens ''all areas of Antarctica, including all stations, installation and equipment ... at all times'' to inspection by observers of all Contracting Parties. Article VII guarantees this right of inspection as a means to ''promote the objectives and ensure the observance of the provisions'' of the Treaty. Freedom of inspection strengthens the Treaty's core principles of peace and international cooperation and more importantly, the provisions of Article IV temporarily reconcile the sovereignty issue between claimant and non-claimant states. To date, however, Article VII has been greatly underutilized as a means to better protect the Antarctic environment. Greenpeace, through its experience in the Antarctic, has come to realize that a formal international inspectorate and regulatory authority is needed for compliance monitoring, comprehensive and long-term environmental baseline monitoring, information management and exchange, and the effective management of the natural resources and values of the entire Antarctic.</t>
  </si>
  <si>
    <t>SABELLA, SJ (corresponding author), GREENPEACE LTD, 1436 U ST NW, WASHINGTON, DC 20009 USA.</t>
  </si>
  <si>
    <t>10.1016/0025-326X(92)90679-Z</t>
  </si>
  <si>
    <t>WOS:A1992KX53100009</t>
  </si>
  <si>
    <t>ENZENBACHER, DJ</t>
  </si>
  <si>
    <t>ANTARCTIC TOURISM AND ENVIRONMENTAL CONCERNS</t>
  </si>
  <si>
    <t>Increasing numbers of tourists are visiting the Antarctic. Totals from the past three seasons (1989-90, 1990-91, 1991-92) were 2581, 4842, and 6495 respectively (Enzenbacher. 1992). Some environmental issues arising from Antarctic tourist activity include: wildlife tolerance, waste disposal, passenger education, tour operator management practices, personnel experience, frequency of visits and ship design. Current guidelines provide a practical approach to tourism, but do not address all issues arising from tourist activity. Antarctic Treaty Parties agreed to examine the question of a comprehensive regulation of tourist activities in the Antarctic Treaty Area and policies are under review. Some issues may prove difficult to resolve. Compliance with existing guidelines is to be encouraged, at least until more is known about the environmental effects of tourism. A management plan for tourism is needed along with more research on how tourism is conducted and the effects visits have on Antarctica's marine and terrestrial ecosystems. Cooperation between Treaty Parties and tour operators is important for the development of appropriate tourism regulations.</t>
  </si>
  <si>
    <t>Enzenbacher, Debra/F-3089-2010</t>
  </si>
  <si>
    <t>10.1016/0025-326X(92)90680-5</t>
  </si>
  <si>
    <t>WOS:A1992KX53100010</t>
  </si>
  <si>
    <t>NATURAL AND ANTHROPOGENIC HYDROCARBONS IN THE ANTARCTIC MARINE-ENVIRONMENT</t>
  </si>
  <si>
    <t>EUPHAUSIA-SUPERBA DANA; ICE DIATOM COMMUNITIES; AROMATIC-HYDROCARBONS; BRANSFIELD STRAIT; SOUTHERN-OCEAN; LIPID-CONTENT; OIL; POLLUTION; SEDIMENTS; KRILL</t>
  </si>
  <si>
    <t>The Antarctic marine environment contains a range of hydrocarbons at low concentrations, which are generally biogenic in origin. All major classes of hydrocarbons have been found in the Antarctic ecosystem. At present, anthropogenic input is very low and difficult to resolve from background levels. Pollution in the Antarctic is limited to only a few sources and although contamination can be locally chronic it is very restricted in extent. To date there have been few studies of hydrocarbon pollution and those available have been patchy in spatial coverage and generally lack time-series data. The low levels of natural hydrocarbons and restricted human activity make the Antarctic ecosystem suitable as an indicator of global hydrocarbon pollution.</t>
  </si>
  <si>
    <t>CRIPPS, GC (corresponding author), BRITISH ANTARCTIC SURVEY, NERC, HIGH CROSS, MADINGLEY RD, CAMBRIDGE CB3 0ET, ENGLAND.</t>
  </si>
  <si>
    <t>10.1016/0025-326X(92)90681-U</t>
  </si>
  <si>
    <t>WOS:A1992KX53100011</t>
  </si>
  <si>
    <t>WOLFF, E</t>
  </si>
  <si>
    <t>THE INFLUENCE OF GLOBAL AND LOCAL ATMOSPHERIC-POLLUTION ON THE CHEMISTRY OF ANTARCTIC SNOW AND ICE</t>
  </si>
  <si>
    <t>NITRATE CONCENTRATIONS; CONTINUOUS RECORD; POLAR SNOW; GREENLAND; LEAD; PRECIPITATION; FALLOUT; SULFATE; SURFACE; ZINC</t>
  </si>
  <si>
    <t>The Antarctic ice sheet is the main sink for atmospheric pollution reaching the Antarctic atmosphere from other continents. The ice preserves a historical record of the atmosphere that can be recovered in ice cores. No increasing trend is observed over recent decades for nitrate and sulphate. There appears to have been an increase of perhaps eight-fold in lead concentrations in Antarctic snow, but the details of when the increase occurred have still to be defined. Many other species could be measured, but analytical problems have hampered such work. These studies would be impaired if emissions due to human activity in Antarctica became significant. The effect on snow concentrations of emissions from fuel and waste burning at Antarctic stations and from vehicles is still mainly confined to small areas around stations.</t>
  </si>
  <si>
    <t>BRITISH ANTARCTIC SURVEY, HIGH CROSS, MADINGLEY RD, CAMBRIDGE CB3 0ET, ENGLAND.</t>
  </si>
  <si>
    <t>10.1016/0025-326X(92)90682-V</t>
  </si>
  <si>
    <t>WOS:A1992KX53100012</t>
  </si>
  <si>
    <t>LARSSON, P; JARNMARK, C; SODERGREN, A</t>
  </si>
  <si>
    <t>PCBS AND CHLORINATED PESTICIDES IN THE ATMOSPHERE AND AQUATIC ORGANISMS OF ROSS ISLAND, ANTARCTICA</t>
  </si>
  <si>
    <t>INSECTICIDE RESIDUES; HYDROCARBONS; CONGENERS; ZOOPLANKTON; TRANSPORT; ISOMERS; SWEDEN; SEALS; INDIA; RAIN</t>
  </si>
  <si>
    <t>PCBs, p,p'-DDT, p,p'-DDE and lindane (gamma-hexachlorocyclohexane) were monitored in the lower atmosphere of Ross Island, in Antarctica for 2 yr. Geometrical means were 15.2 pg m-3 for PCBs, 2.0 pg m-3 for p,p'-DDT, 1.0 pg m-3 for p,p'-DDE and 25.8 pg m-3 for lindane. Atmospheric levels of lindane were positively correlated with temperature, and a significant difference was found between spring-summer and summer-winter concentrations. No season related differences were found for the other chlorinated hydrocarbons, possibly owing to their lower vapour pressure and the cold climate. Periods with increased atmospheric levels of PCBs and DDT compounds were recorded. Lindane, p,p'-DDE and PCBs were present in fish and zooplankton sampled close to Ross Island. Pollutant levels in the zooplankton (on an extractable fat basis) were highest during the Antarctic spring and autumn and were inversely correlated to their fat content.</t>
  </si>
  <si>
    <t>DEPT ECOL, S-22362 LUND, SWEDEN</t>
  </si>
  <si>
    <t>LIMNOL DEPT ECOL, BOX 65, S-22100 LUND, SWEDEN.</t>
  </si>
  <si>
    <t>10.1016/0025-326X(92)90683-W</t>
  </si>
  <si>
    <t>WOS:A1992KX53100013</t>
  </si>
  <si>
    <t>THE EXTENT OF HYDROCARBON CONTAMINATION IN THE MARINE-ENVIRONMENT FROM A RESEARCH STATION IN THE ANTARCTIC</t>
  </si>
  <si>
    <t>Low level hydrocarbon contamination is measurable in the vicinity of Antarctic stations, N-alkane and polycyclic aromatic hydrocarbon (PAH) concentrations in seawater and sediment at Signy Station, South Orkney Islands indicated contamination was confined to within a few hundred metres of the station. Total n-alkane concentrations in seawater decreased from 7.6 to 2.6 mug l-1 within 500 m of the station. All n-alkane values in seawater were within the limits of variation for oceanic waters proposed by cripps (1992), although the distribution pattern suggested pollution from the station. The total PAH concentration in seawater varied between 110 and 216 ng l-1. These values showed no trend with distance from the station and were all slightly higher than for the open ocean. The n-alkane and PAH concentrations in the surface sediment declined to low levels within 375 m of the station. This indicates that a large proportion of the hydrocarbons entering Factory Cove was deposited from the water column. Sediment n-alkane concentrations were similar at all depths of the cores when collected more than 125 m from the station. PAH levels in the sediment appeared to be due to local input, including a small spill in 1965.</t>
  </si>
  <si>
    <t>10.1016/0025-326X(92)90684-X</t>
  </si>
  <si>
    <t>WOS:A1992KX53100014</t>
  </si>
  <si>
    <t>GREEN, G; SKERRATT, JH; LEEMING, R; NICHOLS, PD</t>
  </si>
  <si>
    <t>HYDROCARBON AND COPROSTANOL LEVELS IN SEAWATER, SEA-ICE ALGAE AND SEDIMENTS NEAR DAVIS-STATION IN EASTERN ANTARCTICA - A REGIONAL SURVEY AND PRELIMINARY-RESULTS FOR A FIELD FUEL SPILL EXPERIMENT</t>
  </si>
  <si>
    <t>LONG-CHAIN ALKYLBENZENES; MARINE-SEDIMENTS; DIATOM COMMUNITIES; PARTICULATE MATTER; LIPID-COMPOSITION; IDENTIFICATION; GEOCHEMISTRY; ENVIRONMENT; ORGANISMS; TRACERS</t>
  </si>
  <si>
    <t>A survey of hydrocarbons and the sterol coprostanol, together with a hydrocarbon degradation experiment, was conducted in a coastal marine environment in East Antarctica. Aliphatic hydrocarbon levels in sea-ice algae were 1.9-12.5 mg m-2 and in seawater particulate matter 0.07-0.17 mug l-1. Sea-ice algae contained the diatom biomarker, the highly branched isoprenoid (ip) diene ipC25:2, and Southern Ocean seawater particulate matter samples were distinguished from near shore samples by the presence of nC21:6. Sea-ice algae and seawater particulate matter samples showed a predominance of even chain n-alkanes. Hydrocarbon levels in sediment samples from anoxic fjord basins were high (45-48 mug g-1) compared to a sub-tidal marine sample (0.7 mug g-1), and were predominantly of bacterial origin. Contaminants detected were linear alkyl benzenes in sewage effluent from Davis station, and polycyclic aromatic hydrocarbons (PAH) which were present in very low levels (parts per trillion) throughout the environment. High levels of 2,6-dimethylnaphthalene were found in anoxic sediment from Ellis Fjord and may arise from a novel bacterial source. Coprostanol concentrations in sediments ranged from 67 to 1280 ng g-1. A dual origin is proposed from marine mammalian faeces and, at several sites, from conversion of algal-derived sterols by anaerobic bacteria. Future studies examining the impact of human sewage from scientific bases or other ventures should use care in interpreting results when such high baseline values, from marine mammalian input, may occur naturally around the Antarctic coast. The potential exists, however, for the technique to distinguish between human and mammalian inputs through measurement of the coprostanol to epicoprostanol ratio, particularly if undertaken with appropriate comparative sampling. Results for a hydrocarbon degradation experiment where a light fuel was applied to an Antarctic beach, showed loss of up to 99% of the fuel within 2 months, mainly by volatilization.</t>
  </si>
  <si>
    <t>UNIV TASMANIA, ANTARCTIC &amp; SO OCEAN ENVIRONM COOPERAT RES CTR, GPO BOX 252C, HOBART, TAS 7001, AUSTRALIA; CSIRO, DIV OCEANOG, HOBART, TAS 7001, AUSTRALIA</t>
  </si>
  <si>
    <t>University of Tasmania; Commonwealth Scientific &amp; Industrial Research Organisation (CSIRO)</t>
  </si>
  <si>
    <t>skerratt, jennifer/N-4313-2019; Skerratt, Jennifer/F-2010-2015; Nichols, Peter D/C-5128-2011</t>
  </si>
  <si>
    <t>skerratt, jennifer/0000-0001-9023-4692; Skerratt, Jennifer/0000-0001-9023-4692;</t>
  </si>
  <si>
    <t>10.1016/0025-326X(92)90685-Y</t>
  </si>
  <si>
    <t>WOS:A1992KX53100015</t>
  </si>
  <si>
    <t>KENNICUTT, MC; SWEET, ST</t>
  </si>
  <si>
    <t>HYDROCARBON CONTAMINATION ON THE ANTARCTIC PENINSULA .3. THE BAHIA-PARAISO - 2 YEARS AFTER THE SPILL</t>
  </si>
  <si>
    <t>OIL</t>
  </si>
  <si>
    <t>Two years after the release of 600 000 l of diesel fuel arctic into Arthur Harbor, little spill-related contamination can be detected in intertidal limpets (Nacella concinna) and subtidal sediments. Periodic releases of small amounts of material from the ship oil nearby islands, in particular the intertidal areas of Christine, Limitrophe and Humble Islands. Subtidal sediment contamination is primarily due to other local inputs such as ship, boating and station activities. Beaches were unusually contaminated after 2 vr, but quiescent weather conditions, occasional releases from the wreck, and prevailing currents may concentrate hydrocarbon contamination in relatively low energy areas. Intertidal limpets (N. concinna) collected along these beaches were also contaminated. The volatility of the fluid, the amount spilled, and the dynamic weather and current conditions in Arthur Harbor tended to minimize long-term contamination of the area.</t>
  </si>
  <si>
    <t>KENNICUTT, MC (corresponding author), TEXAS A&amp;M UNIV SYST, GEOCHEM &amp; ENVIRONM RES GRP, 833 GRAHAM RD, COLL STN, TX 77845 USA.</t>
  </si>
  <si>
    <t>Sweet, Stephen/0000-0002-1441-8198</t>
  </si>
  <si>
    <t>10.1016/0025-326X(92)90686-Z</t>
  </si>
  <si>
    <t>WOS:A1992KX53100016</t>
  </si>
  <si>
    <t>MCDONALD, SJ; KENNICUTT, MC; BROOKS, JM</t>
  </si>
  <si>
    <t>EVIDENCE OF POLYCYCLIC AROMATIC HYDROCARBON (PAH) EXPOSURE IN FISH FROM THE ANTARCTIC PENINSULA</t>
  </si>
  <si>
    <t>SOLE PAROPHRYS-VETULUS; ENGLISH SOLE; PUGET-SOUND; BILE; METABOLITES; XENOBIOTICS; WASHINGTON</t>
  </si>
  <si>
    <t>PAH exposure was assessed in fish from Arthur Harbor, Antarctica and sites remote from human activities by measuring the concentrations of polycyclic aromatic hydrocarbon (PAH) metabolites in bile and PAH in tissues and stomach contents. The highest concentrations of biliary metabolites and tissue PAH were present in fish captured near an Argentine supply ship (Bahia Paraiso) that ran aground in Arthur Harbor in 1989. The presence of biliary PAH metabolites in fish collected near Palmer Station, a small US scientific station in Arthur Harbor, suggests low level exposure to contaminants. However, PAH tissue concentrations in fish from Palmer Station were similar to those from remote sites. Both tissue PAH and metabolite concentrations were low in fish captured at sites remote from human activities. The confirmation of PAH metabolites in the bile of fish from Arthur Harbor is direct evidence that the presence of humans has resulted in Antarctic fish being exposed to petroleum-derived PAH.</t>
  </si>
  <si>
    <t>TEXAS A&amp;M UNIV SYST, GEOCHEM &amp; ENVIRONM RES GRP, 833 GRAHAM RD, COLL STN, TX 77845 USA.</t>
  </si>
  <si>
    <t>10.1016/0025-326X(92)90688-3</t>
  </si>
  <si>
    <t>WOS:A1992KX53100018</t>
  </si>
  <si>
    <t>LENIHAN, HS</t>
  </si>
  <si>
    <t>BENTHIC MARINE POLLUTION AROUND MCMURDO-STATION, ANTARCTICA - A SUMMARY OF FINDINGS</t>
  </si>
  <si>
    <t>McMurdo Station is the United States Antarctic Research Program's (USARP) centre for scientific and logistical support for most of the continent and is the largest settlement in Antarctica. Over 30 years of human presence with shipping, air-transport, scientific, and municipal activities have resulted in severe but localized nearshore marine benthic pollution. This review will summarize the results of 3 years of research which has documented concentrations of chemical contaminants, changes in community patterns, and the toxicity of sediments to invertebrate species and infaunal communities. The primary contaminants are petroleum hydrocarbons in the sediments of Winter Quarters Bay, the site of shipping activities and a former dumpsite. Total hydrocarbon levels in sediments in Winter Quarters Bay were comparable to the most polluted harbors in temperate latitudes. However, a steep gradient of pollution existed: stations less than 1 km away were nearly pristine. Benthic invertebrate communities changed dramatically along this contamination gradient. The results of both field and laboratory bioassay experiments with contaminated sediments found that biological changes observed in benthic communities around McMurdo Station were most likely caused by hydrocarbons, PCBs, and PCTs. A primary goal of polar pollution research is to determine the response and tolerance of Antarctic biota to physical and chemical anthropogenic disturbance, and the mitigation of negative effects. To this end, future work should include continued monitoring of changes in chemical and community patterns, studies of the physiological responses of Antarctic invertebrates to chemical contamination, and further comparisons of anthropogenic and natural disturbances to benthic communities.</t>
  </si>
  <si>
    <t>MOSS LANDING MARINE LABS, MOSS LANDING, CA 95039 USA</t>
  </si>
  <si>
    <t>10.1016/0025-326X(92)90689-4</t>
  </si>
  <si>
    <t>WOS:A1992KX53100019</t>
  </si>
  <si>
    <t>HEUMANN, KG</t>
  </si>
  <si>
    <t>ISOTOPE-DILUTION MASS-SPECTROMETRY (IDMS) OF THE ELEMENTS</t>
  </si>
  <si>
    <t>MASS SPECTROMETRY REVIEWS</t>
  </si>
  <si>
    <t>BIOLOGICAL REFERENCE MATERIALS; FLOW-INJECTION ANALYSIS; ELECTROTHERMAL VAPORIZATION; GEOLOGICAL-MATERIALS; SAMPLE INTRODUCTION; TRACE-METALS; IODINE-OVERABUNDANCES; LIQUID-CHROMATOGRAPHY; ANTARCTIC METEORITES; SYSTEMATICS</t>
  </si>
  <si>
    <t>HEUMANN, KG (corresponding author), UNIV REGENSBURG,INST ANORGAN CHEM,UNIV STR 31,W-8400 REGENSBURG,GERMANY.</t>
  </si>
  <si>
    <t>0277-7037</t>
  </si>
  <si>
    <t>MASS SPECTROM REV</t>
  </si>
  <si>
    <t>Mass Spectrom. Rev.</t>
  </si>
  <si>
    <t>10.1002/mas.1280110104</t>
  </si>
  <si>
    <t>HX345</t>
  </si>
  <si>
    <t>WOS:A1992HX34500003</t>
  </si>
  <si>
    <t>HUGHES, J</t>
  </si>
  <si>
    <t>Vandiver, PB; Druzik, JR; Wheeler, GS; Freestone, IC</t>
  </si>
  <si>
    <t>EVALUATION OF PROTECTIVE COATINGS FOR THE INSITU PRESERVATION OF HISTORIC TIMBER BUILDINGS IN A HARSH ANTARCTIC ENVIRONMENT</t>
  </si>
  <si>
    <t>MATERIALS ISSUES IN ART AND ARCHAEOLOGY III</t>
  </si>
  <si>
    <t>MATERIALS RESEARCH SOCIETY SYMPOSIUM PROCEEDINGS</t>
  </si>
  <si>
    <t>SYMP ON MATERIALS ISSUES IN ART AND ARCHAEOLOGY 3</t>
  </si>
  <si>
    <t>APR 27-MAY 01, 1992</t>
  </si>
  <si>
    <t>SAN FRANCISCO, CA</t>
  </si>
  <si>
    <t>Hughes, John J/Q-3740-2019</t>
  </si>
  <si>
    <t>Hughes, John J/0000-0001-7633-9607</t>
  </si>
  <si>
    <t>MATERIALS RESEARCH SOC</t>
  </si>
  <si>
    <t>PITTSBURGH</t>
  </si>
  <si>
    <t>0272-9172</t>
  </si>
  <si>
    <t>1-55899-162-X</t>
  </si>
  <si>
    <t>MATER RES SOC SYMP P</t>
  </si>
  <si>
    <t>10.1557/PROC-267-981</t>
  </si>
  <si>
    <t>Archaeology; Art; Materials Science, Multidisciplinary</t>
  </si>
  <si>
    <t>Conference Proceedings Citation Index - Science (CPCI-S); Conference Proceedings Citation Index - Social Science &amp; Humanities (CPCI-SSH)</t>
  </si>
  <si>
    <t>Archaeology; Art; Materials Science</t>
  </si>
  <si>
    <t>BX54G</t>
  </si>
  <si>
    <t>WOS:A1992BX54G00071</t>
  </si>
  <si>
    <t>KARL, DM</t>
  </si>
  <si>
    <t>THE GROUNDING OF THE BAHIA-PARAISO - MICROBIAL ECOLOGY OF THE 1989 ANTARCTIC OIL-SPILL</t>
  </si>
  <si>
    <t>MICROBIAL ECOLOGY</t>
  </si>
  <si>
    <t>HYDROCARBONS; DEGRADATION; PETROLEUM; BIODEGRADATION; METHODOLOGY; SEDIMENTS</t>
  </si>
  <si>
    <t>On 28 January 1989 the Bahia Paraiso ran aground and sank near Palmer Station, Antarctica. At least 6.8 x 10(5) liters of diesel fuel arctic (DFA) were released into semi-enclosed Arthur Harbor and deposited in the nearby intertidal regions. Approximately 6 weeks later, a group of scientists was deployed to evaluate the impact of the oil spill on the surrounding coastal marine ecosystem. Microbial hydrocarbon oxidation potential ((CO2)-C-14 evolved from C-14-labeled hexadecane) was detected throughout both the oil-impacted and control regions. Hexadecane was mineralized at extremely low rates (0.13-1.21 pmol g-1 sediment dry weight day-1); microbiological turnover time exceeded 2 years. The acute effects of DFA (measured over exposure periods of 3-7 days) on the metabolic activities of sedimentary microorganisms appear to be negligible even at seawater saturation concentrations of DFA. Long-term exposure (120 days) to varying concentrations of DFA resulted in significant decreases (&gt; 90%) in total ATP, but had either no effect or a slight stimulatory effect on metabolic activity and production. In contrast to planktonic microbial communities, increasing incubation temperatures of between 0 and 30-degrees-C had a positive effect on rates of metabolism and production of sedimentary assemblages. These results may influence the overall weathering rates of hydrocarbons deposited in the intertidal and supratidal regions of Arthur Harbor and other polar regions.</t>
  </si>
  <si>
    <t>UNIV HAWAII, SCH OCEAN &amp; EARTH SCI &amp; TECHNOL, HONOLULU, HI 96822 USA.</t>
  </si>
  <si>
    <t>Karl, David/AFP-3837-2022</t>
  </si>
  <si>
    <t>Karl, David/0000-0002-6660-6721</t>
  </si>
  <si>
    <t>0095-3628</t>
  </si>
  <si>
    <t>1432-184X</t>
  </si>
  <si>
    <t>MICROB ECOL</t>
  </si>
  <si>
    <t>Microb. Ecol.</t>
  </si>
  <si>
    <t>Ecology; Marine &amp; Freshwater Biology; Microbiology</t>
  </si>
  <si>
    <t>Environmental Sciences &amp; Ecology; Marine &amp; Freshwater Biology; Microbiology</t>
  </si>
  <si>
    <t>JK459</t>
  </si>
  <si>
    <t>WOS:A1992JK45900007</t>
  </si>
  <si>
    <t>RAJENDRAN, N; MATSUDA, O; URUSHIGAWA, Y</t>
  </si>
  <si>
    <t>DISTRIBUTION OF POLARLIPID FATTY-ACID BIOMARKERS FOR BACTERIA IN SEDIMENTS OF A POLLUTED BAY</t>
  </si>
  <si>
    <t>MICROBIOS</t>
  </si>
  <si>
    <t>CONTEMPORARY MARINE-SEDIMENTS; MICROBIAL COMMUNITY STRUCTURE; ANTARCTIC SEA ICE; BENTHIC COMMUNITIES; BIOMASS; LIPIDS; PROFILES; ACETATE; ECOLOGY</t>
  </si>
  <si>
    <t>The analysis of polarlipid ester-linked fatty acids in sediments of a polluted bay was carried out to define the microbial biomass and community structure. Fatty acids (51 in toto) in the range of C-12-25, consisting of saturated, mono-unsaturated, polyunsaturated and branched fatty acids, were detected. A majority of the fatty acids characteristic of bacteria were found in the sediments. Biomarker fatty acids (10 Me 16:0, iso and anteiso) for sulphate-reducing bacteria were detected indicating the distribution of sulphate-reducing bacteria in the polluted bay. The distribution of both aerobic and anaerobic bacteria was inferred from the marker acids in the phospholipid ester-linked fatty acid (PLFA) composition. One of the characteristic features of the PLFA patterns in the sediments was a relatively low percentage of polyunsaturated fatty acids, which is characteristic of micro-eukaryotes and this significant pattern revealed that PLFA analysis could be used as a measure of pollution. The calculated microbial biomass, based on PLFA concentration in sediments, ranged from 1.4 to 4.3 x 10(7) cells g-1 dry wt sediment among the stations. Three clusters obtained by analysis of PLFA profiles indicated shifts in the contributing microbial communities in the sediments.</t>
  </si>
  <si>
    <t>NATL INST RESOURCES &amp; ENVIRONM,TSUKUBA 305,JAPAN</t>
  </si>
  <si>
    <t>RAJENDRAN, N (corresponding author), HIROSHIMA UNIV,FAC APPL BIOL SCI,HIROSHIMA 724,JAPAN.</t>
  </si>
  <si>
    <t>Narayanasamy, Rajendran/AAZ-8765-2021</t>
  </si>
  <si>
    <t>FACULTY PRESS</t>
  </si>
  <si>
    <t>88 REGENT ST, CAMBRIDGE, CAMBS, ENGLAND CB2 1DP</t>
  </si>
  <si>
    <t>0026-2633</t>
  </si>
  <si>
    <t>Microbios</t>
  </si>
  <si>
    <t>KH298</t>
  </si>
  <si>
    <t>WOS:A1992KH29800007</t>
  </si>
  <si>
    <t>ECKMAN, RS; TURNER, RE; BLACKSHEAR, WT; FAIRLIE, TDA; GROSE, WL</t>
  </si>
  <si>
    <t>KEATING, GM; HERRERO, FA; CHAKRABARTI, S; GRAY, LJ</t>
  </si>
  <si>
    <t>SOME ASPECTS OF THE INTERACTION BETWEEN CHEMICAL AND DYNAMIC PROCESSES RELATING TO THE ANTARCTIC OZONE HOLE</t>
  </si>
  <si>
    <t>MIDDLE AND UPPER ATMOSPHERE RESULTS</t>
  </si>
  <si>
    <t>TOPICAL MEETING ON MIDDLE AND UPPER ATMOSPHERE RESULTS, AT THE 28TH PLENARY MEETING OF COSPAR</t>
  </si>
  <si>
    <t>0-08-042047-8</t>
  </si>
  <si>
    <t>BW47C</t>
  </si>
  <si>
    <t>WOS:A1992BW47C00025</t>
  </si>
  <si>
    <t>MAROME TECHNOL SOC</t>
  </si>
  <si>
    <t>CONSERVATION OF THE ANTARCTIC MARINE ECOSYSTEM AND THE DEVELOPMENT OF GLOBAL RESOURCE MANAGEMENT STRATEGIES</t>
  </si>
  <si>
    <t>MTS '92 - GLOBAL OCEAN PARTNERSHIP, PROCEEDINGS, VOLS 1 AND 2</t>
  </si>
  <si>
    <t>1992 Marine-Technology-Society Conference on Global Ocean Partnership</t>
  </si>
  <si>
    <t>OCT 19-21, 1992</t>
  </si>
  <si>
    <t>OHIO STATE UNIV,BYRD POLAR RES CTR,COLUMBUS,OH 43210</t>
  </si>
  <si>
    <t>University System of Ohio; Ohio State University</t>
  </si>
  <si>
    <t>MARINE TECHNOLOGY SOC</t>
  </si>
  <si>
    <t>1828 L ST NW, 9TH FL, WASHINGTON, DC 20036</t>
  </si>
  <si>
    <t>0-933957-11-4</t>
  </si>
  <si>
    <t>Engineering, Environmental; Engineering, Marine; Environmental Sciences; Oceanography</t>
  </si>
  <si>
    <t>Engineering; Environmental Sciences &amp; Ecology; Oceanography</t>
  </si>
  <si>
    <t>BC83X</t>
  </si>
  <si>
    <t>WOS:A1992BC83X00005</t>
  </si>
  <si>
    <t>SUTHERLAND, AL</t>
  </si>
  <si>
    <t>PALMER,NATHANIEL,B. - NEW NSF ANTARCTIC ICEBREAKER</t>
  </si>
  <si>
    <t>NATL SCI FDN,DIV POLAR PROGRAMS,WASHINGTON,DC 20550</t>
  </si>
  <si>
    <t>National Science Foundation (NSF); NSF - Directorate for Geosciences (GEO); NSF - Office of Polar Programs (OPP)</t>
  </si>
  <si>
    <t>WOS:A1992BC83X00133</t>
  </si>
  <si>
    <t>RIDING, JB; KEATING, JM; SNAPE, MG; NEWHAM, S; PIRRIE, D</t>
  </si>
  <si>
    <t>PRELIMINARY JURASSIC AND CRETACEOUS DINOFLAGELLATE CYST STRATIGRAPHY OF THE JAMES-ROSS-ISLAND AREA, ANTARCTIC PENINSULA</t>
  </si>
  <si>
    <t>NEWSLETTERS ON STRATIGRAPHY</t>
  </si>
  <si>
    <t>Palynological analyses of Jurassic and Cretaceous rock samples from the James Ross Island area have allowed the application of southern hemisphere, principally Australasian, dinoflagellate cyst zonations to this back-arc basin sequence. The results corroborate, and in some cases refine, existing macrofaunal age assessments. The Nordenskjold Formation yielded dinoflagellate cysts indicative of the Tithonian (probably mid Tithonian) Stage. Dinoflagellate cysts including Endoceratium turneri indicate that the Kotick Point Formation (Gustav Group) is early Albian in age, refining the macrofaunal dating. The overlying Whisky Bay Formation was adduced to be late Albian to early-mid Turonian on dinoflagellate cyst evidence. The presence of the Australian zonal index Conosphaeridium striatoconus, together with Disphaeria macropyla and macrofaunal data, indicate that the Hidden Lake Formation is Coniacian to earliest Santonian. Reworking of Jurassic and Cretaceous palynomorphs into the youngest three formations of the Gustav Group was recognised; this is attributed to basin margin tectonic activity. The Santa Marta Formation (Marambio Group) sampled here is early Santonian to early Campanian in age based on the recognition of the Australian Odontochitina porifera, Isabelidinium cretaceum and Nelsoniella aceras zones. The overlying Lopez de Bertodano Formation on Vega and Humps islands was found to be late Campanian to early Maastrichtian; late Maastrichtian strata were identified at Cape Lamb, Vega Island.</t>
  </si>
  <si>
    <t>RIDING, JB (corresponding author), BRITISH GEOL SURVEY,NOTTINGHAM NG12 5GG,ENGLAND.</t>
  </si>
  <si>
    <t>0078-0421</t>
  </si>
  <si>
    <t>NEWSL STRATIGR</t>
  </si>
  <si>
    <t>Newsl. Stratigr.</t>
  </si>
  <si>
    <t>HN751</t>
  </si>
  <si>
    <t>WOS:A1992HN75100002</t>
  </si>
  <si>
    <t>SOCHTING, U; OVSTEDAL, DO</t>
  </si>
  <si>
    <t>CONTRIBUTIONS TO THE CALOPLACA FLORA OF THE WESTERN ANTARCTIC REGION</t>
  </si>
  <si>
    <t>NORDIC JOURNAL OF BOTANY</t>
  </si>
  <si>
    <t>LICHENS</t>
  </si>
  <si>
    <t>Fourteen species of the lichen genus Caloplaca are recorded from the western Antarctic region and described morphologically and anatomically, viz: C. ammiospila, C. approximata, C. athallina, C. cirrochrooides, C. citrina, C. isidioclada, C. C. millegrana, C. regalis, C. sublobulata, C. tenuis, C. aff. anchon-phoeniceon, Type specimens of critical species have been studied. A kev is provided to the species. Caloplaca ammiospila and C. approximata are reported as new to the Antarctic region.</t>
  </si>
  <si>
    <t>UNIV BERGEN,INST BOT,N-5007 BERGEN,NORWAY; UNIV COPENHAGEN,INST SPOREPLANTER,DK-1353 COPENHAGEN,DENMARK</t>
  </si>
  <si>
    <t>University of Bergen; University of Copenhagen</t>
  </si>
  <si>
    <t>Sochting, Ulrik/M-2886-2014</t>
  </si>
  <si>
    <t>Sochting, Ulrik/0000-0001-7122-9425</t>
  </si>
  <si>
    <t>COPENHAGEN K</t>
  </si>
  <si>
    <t>THE SECRETARY BOTANICAL MUSEUM GOTHERSGADE 130, DK-1123 COPENHAGEN K, DENMARK</t>
  </si>
  <si>
    <t>0107-055X</t>
  </si>
  <si>
    <t>NORD J BOT</t>
  </si>
  <si>
    <t>Nord. J. Bot.</t>
  </si>
  <si>
    <t>10.1111/j.1756-1051.1992.tb00208.x</t>
  </si>
  <si>
    <t>HQ552</t>
  </si>
  <si>
    <t>WOS:A1992HQ55200011</t>
  </si>
  <si>
    <t>MINAS, HJ; MINAS, M</t>
  </si>
  <si>
    <t>NET COMMUNITY PRODUCTION IN HIGH NUTRIENT-LOW CHLOROPHYLL WATERS OF THE TROPICAL AND ANTARCTIC OCEANS - GRAZING VS IRON HYPOTHESIS</t>
  </si>
  <si>
    <t>OCEANOLOGICA ACTA</t>
  </si>
  <si>
    <t>NUTRIENTS; NEW PRODUCTION; GRAZING; TROPICAL OCEAN; ANTARCTIC</t>
  </si>
  <si>
    <t>EASTERN EQUATORIAL PACIFIC; VERTICAL NITROGEN FLUX; SUB-ARCTIC PACIFIC; PHYTOPLANKTON GROWTH; ATLANTIC-OCEAN; BIOLOGICAL PRODUCTION; REGENERATION SYSTEM; INDIAN SECTOR; LATE SUMMER; NITRATE</t>
  </si>
  <si>
    <t>An analysis of tropical upwelling systems shows a great range in the rate of increase of the standing stock expressed in terms of the water column chlorophyll content. Grazing appears to be the main factor responsible for lowering the rate of increase, especially in moderate and strong High Nutrient-Low Chlorophyll (HNLC) waters. A simple model comparing Net Community Production (NCP) rates with observed chlorophyll increase rates, leads us to conclude that phytoplankton population must present high specific growth rates on a daily rhythm in order to overcome grazing. Maximum specific growth rates (V(max)) calculated for daily total production (TP) are, in the two main upwelling areas, 137 d-1 off NW Africa and 1.04 d-1 off Peru. For extreme HNLC conditions in the Costa Rica Dome, V(max) remains high, 0.98 d-1. The Atlantic equatorial upwelling in the Gulf of Guinea is characterized by moderate HNLC conditions. From an analysis of a nutrient-temperature diagram and heat fluxes, we deduce a nitrate-based new production (NP) rate of 0.368 g C m-2 d-1, corresponding to af-ratio of 0.3. The Peruvian coastal upwelling, during the strongest upwelling period in austral winter, shows HNLC conditions extending far offshore and reaching the Galapagos Islands. NCP could not be determined in these waters. Antarctic nutrient consumption diagrams are also presented. An overall consumption evaluation along a 1,550 km North-South section leads to atomic assimilation ratios of DELTA-Si/DELTA-N/DELTA-P = 55.9/12.3/1. From the end of winter to end of summer, the average nitrate consumption is 0.38 Mol M-2 . For this five month period, the calculated NP is 0.2 g C M-2 d-1. From the silicon-nitrogen ratios during nutrient consumption and those in the particulate material, we deduce af-ratio slightly lower than 0.5. This f value confirms earlier data derived from N-15 uptake studies. The model application leads to a V(max) (TP) value of 0.54 d-1, which does not seem excessively low in the low temperature regime of the Southern Ocean. We discuss an Antarctic scenario starting with grazing limitation and finishing with iron limitation. Despite evidence in favour of the grazing hypothesis which allows us to classify regions geographically into high and low speed areas of phytoplankton development, a global chart of dust inputs into the ocean strongly supports the iron limitation hypothesis. This observation constitutes a challenge to the grazing only hypothesis and militates in favour of more detailed future studies.</t>
  </si>
  <si>
    <t>MINAS, HJ (corresponding author), FAC SCI LUMINY,CTR OCEANOL MARSEILLE,CASE 901,F-13288 MARSEILLE 9,FRANCE.</t>
  </si>
  <si>
    <t>0399-1784</t>
  </si>
  <si>
    <t>OCEANOL ACTA</t>
  </si>
  <si>
    <t>Oceanol. Acta</t>
  </si>
  <si>
    <t>JE815</t>
  </si>
  <si>
    <t>WOS:A1992JE81500004</t>
  </si>
  <si>
    <t>ZERNOVA, VV</t>
  </si>
  <si>
    <t>SEASONAL-CHANGES OF THE VERTICAL-DISTRIBUTION OF THE PHYTOPLANKTON IN THE SOUTHERN-OCEAN</t>
  </si>
  <si>
    <t>The changes of the vertical structure of phytocenosis in the Antarctic and Subantarctic waters during the period of vegetation are discussed. The material was gathered on the 20 meridional transects by Nansen bottle on 1 l on the standart layers in the Soviet expeditions and in Norvegian one on the R/V &lt;&gt;. Subantarctic phytoplankton was distributed relatively even. In spring maximum of cells are usually found in the surface layer and on the depth of 25 m, in summer- on 10 and 75 m, and in autumn - on the depths of 10 and 50 m. In Antarctic waters in spring the phytoplankton maximum was found in the surface on 45% stations, and in summer and autumn mainly in the layer 0-25 m. In Subantarctic the thickness (0-75, 0-100 m) of the trophogenic layer dose not change during whole vegetation period but in Antarctic the same thickness is characteristic only for spring and autumn when the waters are well mixed. During the summer stratification of antarctic waters the trophogenic layer becomes twice thinner (0-50 m).</t>
  </si>
  <si>
    <t>ZERNOVA, VV (corresponding author), PP SHIRSHOV OCEANOL INST,MOSCOW,USSR.</t>
  </si>
  <si>
    <t>HN114</t>
  </si>
  <si>
    <t>WOS:A1992HN11400013</t>
  </si>
  <si>
    <t>KOSOBOKOVA, KN</t>
  </si>
  <si>
    <t>EGG-PRODUCTION OF THE ANTARCTIC COPEPOD CALANUS-PROPINQUUS IN LABORATORY CONDITIONS</t>
  </si>
  <si>
    <t>FRAM STRAIT; PHYTOPLANKTON</t>
  </si>
  <si>
    <t>Egg production of Antarctic copepod Calanus propinquus in laboratory was measured for the first time. Experiments were performed immediately after collection in the Antarctic sector of the South Ocean aboard R. V. &lt;&gt; in February - April 1989. Single females were kept at 0-degrees-C with the super - abundant food concentration (&gt; 500 cells/ml) of the diatom Plathymonas viridis. The females were laying eggs over 5 to 53 d. They released a clutch once in two-three days. Mean spawning intervals was 3.2 d. Most clutches contained 10 to 40 eggs. The largest clutch size was 157 eggs. Mean egg production rate of all females was 17 egg/female-day, corresponding to 1.4% body C per day. Carbon content of eggs was 0.37-mu-g/egg. The highest number of eggs spawned by a single female was 719, corresponding to 57.8% body C. The results suggest that reproductive period of C. propinquus in the region under study starts in December and lasts for 1.5-3 months.</t>
  </si>
  <si>
    <t>KOSOBOKOVA, KN (corresponding author), PP SHIRSHOV OCEANOL INST,MOSCOW,USSR.</t>
  </si>
  <si>
    <t>Kosobokova, Ksenia/P-3363-2014</t>
  </si>
  <si>
    <t>Kosobokova, Ksenia/0000-0002-3039-4480</t>
  </si>
  <si>
    <t>WOS:A1992HN11400017</t>
  </si>
  <si>
    <t>BOUSSES, P; BARBANSON, B; CHAPUIS, JL</t>
  </si>
  <si>
    <t>SPITZ, F; JANEAU, G; GONZALEZ, G; AULAGNIER, S</t>
  </si>
  <si>
    <t>THE CORSICAN MOUFLON (OVIS-AMMON-MUSIMON) ON KERGUELEN ARCHIPELAGO - STRUCTURE AND DYNAMICS OF THE POPULATION</t>
  </si>
  <si>
    <t>ONGULES / UNGULATES 91</t>
  </si>
  <si>
    <t>INTERNATIONAL SYMP ON UNGULATES 91</t>
  </si>
  <si>
    <t>SEP 02-06, 1991</t>
  </si>
  <si>
    <t>TOULOUSE, FRANCE</t>
  </si>
  <si>
    <t>CORSICAN MOUFLON; OVIS-AMMON-MUSIMON; STRUCTURE; DYNAMICS OF POPULATION; INTRODUCTION; SUB-ANTARCTIC ISLANDS; KERGUELEN ARCHIPELAGO</t>
  </si>
  <si>
    <t>SOC FRANCAISE ETUDE &amp; PROTECT MAMMIFERES</t>
  </si>
  <si>
    <t>2-905216-29-8</t>
  </si>
  <si>
    <t>Ecology; Paleontology; Zoology</t>
  </si>
  <si>
    <t>Environmental Sciences &amp; Ecology; Paleontology; Zoology</t>
  </si>
  <si>
    <t>BW11U</t>
  </si>
  <si>
    <t>WOS:A1992BW11U00066</t>
  </si>
  <si>
    <t>HANEY, JC; FRISTRUP, KM; LEE, DS</t>
  </si>
  <si>
    <t>GEOMETRY OF VISUAL RECRUITMENT BY SEABIRDS TO EPHEMERAL FORAGING FLOCKS</t>
  </si>
  <si>
    <t>FEEDING FLOCKS; ANTARCTIC SEABIRDS; CONTINENTAL-SHELF; COUNTING SEABIRDS; ECOLOGY; BIRDS; COMMON; SEA; DENSITIES; TERNS</t>
  </si>
  <si>
    <t>Using geometric relationships, we calculate theoretical upper (20-30 km) and lower (0.7-6.2 km) limits to horizontal distances over which volant seabirds can be visually recruited to join Type I flocks in the open ocean. These are compared to empirical estimates for recruitment distances, obtained from chumming experiments conducted in the western Atlantic Ocean off the southeastern United States. The product of arrival times and flight speeds for individuals (n = 164) joining 10 flocks indicated that potential recruitment distances were closer to the lower theoretical limits, with a mean distance of 4.5 km when flight time and ground speed were adjusted for detection lags, wind speed, and zigzag flight. Distances and time spans for mutual attraction among seabirds have important consequences for evaluating both intra- and inter-specific interactions at the community level, as well as direct implications for sampling independence during distributional surveys that employ consecutive line transects or other sequential counting methods.</t>
  </si>
  <si>
    <t>N CAROLINA STATE MUSEUM NAT SCI, RALEIGH, NC 27611 USA</t>
  </si>
  <si>
    <t>WOODS HOLE OCEANOG INST, DEPT BIOL, WOODS HOLE, MA 02543 USA.</t>
  </si>
  <si>
    <t>JAN-MAR</t>
  </si>
  <si>
    <t>10.2307/3676427</t>
  </si>
  <si>
    <t>HN988</t>
  </si>
  <si>
    <t>WOS:A1992HN98800009</t>
  </si>
  <si>
    <t>HALL, KJ</t>
  </si>
  <si>
    <t>Dixon, JC; Abrahams, AD</t>
  </si>
  <si>
    <t>MECHANICAL-WEATHERING IN THE ANTARCTIC - A MARITIME PERSPECTIVE</t>
  </si>
  <si>
    <t>PERIGLACIAL GEOMORPHOLOGY</t>
  </si>
  <si>
    <t>22ND ANNUAL BINGHAMTON SYMP IN GEOMORPHOLOGY : PERIGLACIAL GEOMORPHOLOGY</t>
  </si>
  <si>
    <t>BINGHAMTON, NY</t>
  </si>
  <si>
    <t>CHICHESTER</t>
  </si>
  <si>
    <t>0-471-93342-2</t>
  </si>
  <si>
    <t>Geography; Geosciences, Multidisciplinary</t>
  </si>
  <si>
    <t>Geography; Geology</t>
  </si>
  <si>
    <t>BX36E</t>
  </si>
  <si>
    <t>WOS:A1992BX36E00005</t>
  </si>
  <si>
    <t>AIKIN, AC</t>
  </si>
  <si>
    <t>SPRING POLAR OZONE BEHAVIOR</t>
  </si>
  <si>
    <t>ANTARCTIC OZONE; NITRIC-OXIDE; STRATOSPHERIC CLOUDS; HYDROGEN-CHLORIDE; MCMURDO STATION; SAGE-II; HOLE; DEPLETION; VORTEX; CHEMISTRY</t>
  </si>
  <si>
    <t>It has been recognized since the commencement of Antarctic ozone measurements during the IGY that spring southern polar total ozone amount is less than spring northern polar total ozone amount. More importantly, since 1980 there has been a decline in the minimum spring total ozone value. from 250 DU in 1980 to 125 DU in 1987 and below 120 in 1991. This decline occurs within the winter polar vortex, which acts as a containment vessel preventing polar ozone from escaping to lower latitudes and excluding ozone-rich air from the polar region. Ozone decrease can be explained in terms of heterogeneous reactions of chlorine and nitrogen reservoir molecules on polar stratospheric clouds. These clouds form in the lower polar stratosphere during winter when temperatures in the Antarctic are sufficiently low to create water ice clouds. Clouds involving nitric acid form at higher temperatures. Chlorine reservoirs such as HCl are converted to Cl2, which is photodissociated in the presence of sunlight. The resulting Cl reacts with O3 to form ClO. Measurements of ClO and other species give agreement of theory and experiment within the uncertainties of the measurement. Heterogeneous chemistry accounts for most of the ozone hole. A small amount of ozone loss is also observed above the polar stratospheric cloud level, implying another mechanism, either chemical or dynamical. Above 25 km, formation of ozone-destroying odd nitrogen in the upper stratosphere by energetic electrons and the existence of any trend is still an open question. There is much less ozone depletion in the Arctic. This is the result of a less stable polar vortex and warmer temperatures, which reduce polar stratospheric cloud formation. There is strong evidence that tropospheric forcing within or just outside the vortex leads to adiabatic cooling with resulting cloud formation. During such events ozone-poor tropospheric air is transported into the stratosphere. In the Arctic this can result in the transport of long-lived hydrocarbons. Subsequent reactions lead to the formation of HCl, reducing the effect of Cl. There is also production of HO2, which accelerates ozone loss due to chlorine. There are also small areas of large and rapid ozone depletion termed miniholes. Ozone-poor air from these regions can propagate to lower latitudes. as can the air from within the vortex. when it disintegrates in late spring. Data from the BUV ozone-measuring instrument on the Nimbus 4 satellite indicate the existence of October 1970 Antarctic ozone of only 250 DU. This is evidence of the existence of ozone loss with only CH3Cl and low concentrations of CFCs as chlorine sources.</t>
  </si>
  <si>
    <t>AIKIN, AC (corresponding author), NASA,GODDARD SPACE FLIGHT CTR,ATMOSPHERES LAB,CODE 916,GREENBELT,MD 20771, USA.</t>
  </si>
  <si>
    <t>10.1016/0032-0633(92)90146-F</t>
  </si>
  <si>
    <t>HC563</t>
  </si>
  <si>
    <t>WOS:A1992HC56300002</t>
  </si>
  <si>
    <t>DULDIG, ML; HUMBLE, JE</t>
  </si>
  <si>
    <t>RIGIDITY DEPENDENCE OF FORBUSH DECREASES</t>
  </si>
  <si>
    <t>PROCEEDINGS ASTRONOMICAL SOCIETY OF AUSTRALIA</t>
  </si>
  <si>
    <t>In a recent paper, Lockwood et al. (1991) have used IMP spacecraft and Neutron Monitor data to consider the rigidity dependence of three large Forbush Decreases over the energy range 50 MeV to 30 GeV. Some of their conclusions are extrapolated to higher energies. In an earlier paper (Duldig, 1987a), one of us discussed the need to consider the presence of isotropic intensity waves when determining the Forbush Decrease spectrum at energies up to a few hundred GeV. Lockwood et al.'s conclusions are discussed in the light of these results.</t>
  </si>
  <si>
    <t>UNIV TASMANIA,DEPT PHYS,HOBART,TAS 7001,AUSTRALIA</t>
  </si>
  <si>
    <t>DULDIG, ML (corresponding author), AUSTRALIAN ANTARCTIC DIV,CHANNEL HIGHWAY,KINGSTON,TAS 7050,AUSTRALIA.</t>
  </si>
  <si>
    <t>0066-9997</t>
  </si>
  <si>
    <t>P ASTRON SOC AUST</t>
  </si>
  <si>
    <t>Proc. Astron. Soc. Aust.</t>
  </si>
  <si>
    <t>10.1017/S1323358000019159</t>
  </si>
  <si>
    <t>KR779</t>
  </si>
  <si>
    <t>WOS:A1992KR77900006</t>
  </si>
  <si>
    <t>WRIGHT, IP; RUSSELL, SS; BOYD, SR; MEYER, C; PILLINGER, CT</t>
  </si>
  <si>
    <t>XYLAN - A POTENTIAL CONTAMINANT FOR LUNAR-SAMPLES AND ANTARCTIC METEORITES</t>
  </si>
  <si>
    <t>PROCEEDINGS OF LUNAR AND PLANETARY SCIENCE</t>
  </si>
  <si>
    <t>NITROGEN; CARBON</t>
  </si>
  <si>
    <t>A proprietary lubricant paint, known as Xylan, has in the past been used to coat screw threads in the dry-N, sample-processing cabinets at the Planetary Materials Branch, NASA Johnson space Center (JSC). Xylan is a fluorinated polyimide-amide resin that polymerizes upon curing, the standard procedure used following its application. Unfortunately, Xylan that is either prepared or applied incorrectly does not adhere well to threaded components and consequently can become dislodged. This material therefore has to be considered a potential contaminant for those lunar samples and Antarctic meteorites that have been processed at JSC. Flakes of cured Xylan have been analyzed and found to contain 45 wt% C and 4 wt% N. A disturbing aspect of Xylan is that it is not fully removed during stepped combustion until temperatures in excess of 600-degrees-C are attained. Thus, during the investigation of elements such as C and N, interpretation of data obtained from lunar samples and meteorites at temperatures less than 600-degrees-C should be treated with some caution. Notwithstanding this, it is argued that the unexpectedly high concentration of organic materials found in EET A79001 are not due to Xylan contamination. Furthermore, it is considered unlikely that previous C and N analyses of lunar samples have been affected by the introduction of Xylan. Because of the identification of Xylan as a possible contaminant for light-element analyses, strenuous efforts have been expended at JSC in order to ensure its complete removal from the dry-N cabinets.</t>
  </si>
  <si>
    <t>NASA,LYNDON B JOHNSON SPACE CTR,HOUSTON,TX 77058</t>
  </si>
  <si>
    <t>National Aeronautics &amp; Space Administration (NASA); NASA Johnson Space Center</t>
  </si>
  <si>
    <t>WRIGHT, IP (corresponding author), OPEN UNIV,DEPT EARTH SCI,PLANETARY SCI UNIT,WALTON HALL,MILTON KEYNES MK7 6AA,BUCKS,ENGLAND.</t>
  </si>
  <si>
    <t>LUNAR AND PLANETARY INST</t>
  </si>
  <si>
    <t>HOUSTON</t>
  </si>
  <si>
    <t>3600 BAY AREA BLVD, HOUSTON, TX 77058</t>
  </si>
  <si>
    <t>0270-9511</t>
  </si>
  <si>
    <t>P LUNAR PLANET SCI</t>
  </si>
  <si>
    <t>MG416</t>
  </si>
  <si>
    <t>WOS:A1992MG41600038</t>
  </si>
  <si>
    <t>Ryder, G; Sharpton, VL</t>
  </si>
  <si>
    <t>PROCEEDINGS OF LUNAR AND PLANETARY SCIENCE, VOL 22</t>
  </si>
  <si>
    <t>22ND ANNUAL LUNAR AND PLANETARY CONF</t>
  </si>
  <si>
    <t>MAR 18-22, 1991</t>
  </si>
  <si>
    <t>LUNAR &amp; PLANETARY INST</t>
  </si>
  <si>
    <t>0-942862-06-6</t>
  </si>
  <si>
    <t>BZ04N</t>
  </si>
  <si>
    <t>WOS:A1992BZ04N00038</t>
  </si>
  <si>
    <t>HUNT, ME; ROVANG, RD</t>
  </si>
  <si>
    <t>ELGENK, MS; HOOVER, MD</t>
  </si>
  <si>
    <t>2.5-KWE DYNAMIC ISOTOPE POWER-SYSTEM FOR THE SPACE EXPLORATION INITIATIVE INCLUDING AN ANTARCTIC DEMONSTRATION</t>
  </si>
  <si>
    <t>PROCEEDINGS OF THE NINTH SYMPOSIUM ON SPACE NUCLEAR POWER SYSTEMS</t>
  </si>
  <si>
    <t>AIP CONFERENCE PROCEEDINGS</t>
  </si>
  <si>
    <t>9TH SYMP ON SPACE NUCLEAR POWER SYSTEMS</t>
  </si>
  <si>
    <t>JAN 12-16, 1992</t>
  </si>
  <si>
    <t>ALBUQUERQUE, NM</t>
  </si>
  <si>
    <t>AIP PRESS</t>
  </si>
  <si>
    <t>1-56396-027-3</t>
  </si>
  <si>
    <t>AIP CONF PROC</t>
  </si>
  <si>
    <t>Engineering, Aerospace; Nuclear Science &amp; Technology</t>
  </si>
  <si>
    <t>Engineering; Nuclear Science &amp; Technology</t>
  </si>
  <si>
    <t>BV18L</t>
  </si>
  <si>
    <t>WOS:A1992BV18L00030</t>
  </si>
  <si>
    <t>TOTH, C; SCHENK, T</t>
  </si>
  <si>
    <t>CANTONI, V; FERRETI, M; LEVIALDI, S; NEGRINI, R; STEFANELLI, R</t>
  </si>
  <si>
    <t>COMBINING SATELLITE DATA AND AERIAL-PHOTOGRAPHY TO DETERMINE ICE MOVEMENT OF THE ANTARCTIC</t>
  </si>
  <si>
    <t>PROGRESS IN IMAGE ANALYSIS AND PROCESSING II</t>
  </si>
  <si>
    <t>6TH INTERNATIONAL CONF ON IMAGE ANALYSIS AND PROCESSING</t>
  </si>
  <si>
    <t>SEP 04-06, 1991</t>
  </si>
  <si>
    <t>COMO, ITALY</t>
  </si>
  <si>
    <t>WORLD SCIENTIFIC PUBL CO PTE LTD</t>
  </si>
  <si>
    <t>SINGAPORE</t>
  </si>
  <si>
    <t>981-02-0800-6</t>
  </si>
  <si>
    <t>BW90F</t>
  </si>
  <si>
    <t>WOS:A1992BW90F00088</t>
  </si>
  <si>
    <t>WATTERSON, IG; JAMES, IN</t>
  </si>
  <si>
    <t>BAROCLINIC WAVES PROPAGATING FROM A HIGH-LATITUDE SOURCE</t>
  </si>
  <si>
    <t>QUARTERLY JOURNAL OF THE ROYAL METEOROLOGICAL SOCIETY</t>
  </si>
  <si>
    <t>SCALE WEATHER SYSTEMS; SOUTHERN-HEMISPHERE; ANTARCTIC WINTER; PLANETARY-WAVES; MEAN-FLOW; SEA-ICE; INSTABILITY; SIMULATIONS; SELECTION</t>
  </si>
  <si>
    <t>A time-dependent primitive-equation model of the southern hemisphere winter troposphere with an idealized dome-shaped continent centred at 80-degrees-S has been used to assess the potential of Antarctica to force stationary waves and to determine the location of the mid-latitude baroclinic storm track. Several integrations of the model for two hundred days were made with the zonal-mean fields fixed at the climatological values. In the time mean of each run an anticyclonic wave response formed over the mountain and a planetary wave propagated into the mid latitudes with substantial amplitude. This suggests that much of the observed stationary asymmetry in the southern, mid and high latitudes may be due to Antarctica. The response to the Antarctic forcing was different in a steady, linear version of the model. However, interaction between the steady waves appears to be of minor importance to the time-mean pattern. Rather, E-vector fields point to a substantial effect of the transients on the pattern. In particular, the low-frequency transients appear to be important in the balance of the time-mean equations near the mountain.</t>
  </si>
  <si>
    <t>UNIV READING,DEPT METEOROL,READING RG6 2AU,ENGLAND</t>
  </si>
  <si>
    <t>University of Reading</t>
  </si>
  <si>
    <t>WATTERSON, IG (corresponding author), CSIRO,DIV ATMOSPHER RES,PRIVATE BAG 1,MORDIALLOC,VIC 3195,AUSTRALIA.</t>
  </si>
  <si>
    <t>Watterson, Ian G./A-1690-2012</t>
  </si>
  <si>
    <t>ROYAL METEOROLOGICAL SOC</t>
  </si>
  <si>
    <t>104 OXFORD ROAD, READING, BERKS, ENGLAND RG1 7LJ</t>
  </si>
  <si>
    <t>0035-9009</t>
  </si>
  <si>
    <t>Q J ROY METEOR SOC</t>
  </si>
  <si>
    <t>Q. J. R. Meteorol. Soc.</t>
  </si>
  <si>
    <t>A</t>
  </si>
  <si>
    <t>10.1002/qj.49711850303</t>
  </si>
  <si>
    <t>HM399</t>
  </si>
  <si>
    <t>WOS:A1992HM39900002</t>
  </si>
  <si>
    <t>RAYNAUD, D; BARNOLA, JM; CHAPPELLAZ, J; ZARDINI, D; JOUZEL, J; LORIUS, C</t>
  </si>
  <si>
    <t>GLACIAL INTERGLACIAL EVOLUTION OF GREENHOUSE GASES AS INFERRED FROM ICE CORE ANALYSIS - A REVIEW OF RECENT RESULTS</t>
  </si>
  <si>
    <t>QUATERNARY SCIENCE REVIEWS</t>
  </si>
  <si>
    <t>TERRESTRIAL CARBON STORAGE; LAST CLIMATIC CYCLE; ATMOSPHERIC CO2; RECORD; SENSITIVITY; METHANE; TEMPERATURE; BP</t>
  </si>
  <si>
    <t>Ice core analysis provides the most direct evidence of changes in some major greenhouse gases (CO2, CH4 and N2O) over the climatic cycle covering approximately the last 150,000 years. A remarkable overall correlation is observed between the CO2 or CH4 record and the climatic changes in the high latitudes of the Southern Hemisphere, with lowest greenhouse gas concentrations found under full glacial conditions. In terms of phase relationship, CO2 and CH4 are roughly in phase with the climatic signal during the deglaciation periods; when entering the glaciation, CH4 appears to decrease in phase with the Antarctic cooling but CO2 lags strikingly behind. The CH4 record exhibits a marked signal which is most likely associated with the abrupt cooling of the Younger Dryas. Existing differences between CO2 and CH4 records in comparison with climate reflect differences in sources which are mainly oceanic in the case of CO2 and continetal in the case of CH4. For N2O only few data are available suggesting that the N2O concentrations may also have been lower during the Last Glacial Maximum than during the Holocene. Greenhouse gases are likely to have played an important climatic role in amplifying, together with continental ice, the initial orbital forcing of the glacial-interglacial climatic changes.</t>
  </si>
  <si>
    <t>FRAUNHOFER INST, W-8100 GARMISCH PARTENKIRCHEN, GERMANY; CENS, DSM, GEOCHIM ISOTOP LAB, F-91191 GIF SUR YVETTE, FRANCE</t>
  </si>
  <si>
    <t>Fraunhofer Gesellschaft; CEA</t>
  </si>
  <si>
    <t>RAYNAUD, D (corresponding author), LAB GLACIOL &amp; GEOPHYS ENVIRONNEMENT, BP 96, F-38402 ST MARTIN DHERES, FRANCE.</t>
  </si>
  <si>
    <t>Chappellaz, Jérôme A./A-4872-2011; raynaud, dominique/ABG-4718-2020; Raynaud, Dominique/H-9626-2016</t>
  </si>
  <si>
    <t>0277-3791</t>
  </si>
  <si>
    <t>QUATERNARY SCI REV</t>
  </si>
  <si>
    <t>Quat. Sci. Rev.</t>
  </si>
  <si>
    <t>10.1016/0277-3791(92)90020-9</t>
  </si>
  <si>
    <t>JW584</t>
  </si>
  <si>
    <t>WOS:A1992JW58400002</t>
  </si>
  <si>
    <t>SHACKLETON, NJ; LE, J; MIX, A; HALL, MA</t>
  </si>
  <si>
    <t>CARBON ISOTOPE RECORDS FROM PACIFIC SURFACE WATERS AND ATMOSPHERIC CARBON-DIOXIDE</t>
  </si>
  <si>
    <t>DEEP-SEA SEDIMENTS; ICE CORE; STABLE ISOTOPES; ANTARCTIC ICE; CO2; AGES; BP</t>
  </si>
  <si>
    <t>We have stacked planktonic carbon isotope data from three cores in the western equatorial Pacific in order to generate a new reconstruction of atmospheric carbon dioxide over the past 450,000 years. Our new reconstruction resembles that of Shackleton et al. (1983) based on data from East Pacific core V19-30, which successfully predicted features that were subsequently verified by Barnola et al. (1987) in the record from the Vostock ice core. In addition the new data confirm the discovery of Shackleton and Pisias (1985) that changes in atmospheric CO2 lead changes in ice volume and hence probably contributed to the glacial-interglacial cycles. Our new reconstruction avoids some of the deficiencies of the previous reconstruction: in particular the planktonic species (Neogloboquadrina dutertrei), on which the earlier reconstruction depends, does not calcify in truly nutrient-free surface water as the model assumes, whereas our new reconstruction uses Globigerinoides sacculifer which is expected to be more reliable. In addition, the surface waters in the west Pacific are closer to the nutrient-free ideal on which the model (Broecker, 1982) depends. On the other hand, the amplitude of the new reconstruction is significantly smaller than the amplitude observed by Barnola et al. (1987). It is not clear whether this smaller range is a better estimate of the amplitude of the 'biological pump' effect, or whether the true amplitude is reduced by bioturbation in the west Pacific cores that we studied.</t>
  </si>
  <si>
    <t>OREGON STATE UNIV,SCH OCEANOG,CORVALLIS,OR 97331</t>
  </si>
  <si>
    <t>SHACKLETON, NJ (corresponding author), UNIV CAMBRIDGE,SUB DEPT QUATERNARY RES,GODWIN LAB,FREE SCH LANE,CAMBRIDGE CB2 3RS,ENGLAND.</t>
  </si>
  <si>
    <t>10.1016/0277-3791(92)90021-Y</t>
  </si>
  <si>
    <t>WOS:A1992JW58400003</t>
  </si>
  <si>
    <t>SMART, PL; RICHARDS, DA</t>
  </si>
  <si>
    <t>AGE ESTIMATES FOR THE LATE QUATERNARY HIGH SEA-STANDS</t>
  </si>
  <si>
    <t>URANIUM-SERIES AGES; LAST INTERGLACIAL PERIOD; BAJA-CALIFORNIA-SUR; ATLANTIC COASTAL-PLAIN; U-TH AGES; NEW-GUINEA; MAXIMUM-LIKELIHOOD; TECTONIC MOVEMENTS; MASS-SPECTROMETRY; HUON-PENINSULA</t>
  </si>
  <si>
    <t>A database of more than 300 published alpha-counted uranium-series ages has been compiled for coral reef terraces formed by Late Pleistocene high sea-stands. The database was screened to eliminate unreliable age estimates (T-230/Th-232 Th &lt; 20, calcite &gt; 5%) and those without quoted errors, and a distributed error frequency curve was produced. This curve can be considered as a finite mixture model comprising k component normal distributions each with a weighting alpha. By using an expectation maximising algorithm, the mean and standard deviation of the component distributions, each corresponding to a high sea level event, were estimated. Eight high sea-stands with mean and standard deviations of 129.0 +/- 33.0, 123.0 +/- 13.0, 102.5 +/- 2.0, 81.5 +/- 5.0, 61.5 +/- 6.0, 50.0 +/- 1.0, 40.5 +/- 5.0 and 33.0 +/- 2.5 ka were resolved. The standard deviations are generally larger than the values quoted for individual age estimates. Whilst this may be due to diagenetic effects, especially for the older corals, it is argued that in many cases geological evidence clearly indicates that the high stands are multiple events, often not resolvable at sites with low rates of uplift. The uranium-series dated coral-reef terrace chronology shows good agreement with independent chronologies derived for Antarctic ice cores, although the resolution for the latter is better. Agreement with orbitally-tuned deep-sea core records is also good, but it is argued that Isotope Stage 5e is not a single event, as recorded in the cores, but a multiple event spanning some 12 ka. The much earlier age for Isotope Stage 5e given by Winograd et al. (1988) is not supported by the coral reef data, but further mass-spectrometric uranium-series dating is needed to permit better chronological resolution.</t>
  </si>
  <si>
    <t>SMART, PL (corresponding author), UNIV BRISTOL,DEPT GEOG,BRISTOL BS8 1SS,ENGLAND.</t>
  </si>
  <si>
    <t>Richards, David A/B-7298-2008</t>
  </si>
  <si>
    <t>Richards, David A/0000-0001-8389-8079</t>
  </si>
  <si>
    <t>10.1016/0277-3791(92)90077-L</t>
  </si>
  <si>
    <t>JZ349</t>
  </si>
  <si>
    <t>WOS:A1992JZ34900004</t>
  </si>
  <si>
    <t>GORDON, JE; HARKNESS, DD</t>
  </si>
  <si>
    <t>MAGNITUDE AND GEOGRAPHIC-VARIATION OF THE RADIOCARBON CONTENT IN ANTARCTIC MARINE LIFE - IMPLICATIONS FOR RESERVOIR CORRECTIONS IN RADIOCARBON DATING</t>
  </si>
  <si>
    <t>WEDDELL SEA; C-14 DISTRIBUTION; OCEAN; WATERS; AGES</t>
  </si>
  <si>
    <t>Radiocarbon age estimates on marine-derived materials from the Antarctic appear old in comparison with the terrestrial radiocarbon timescale as a result of significantly depleted C-14 concentrations in Antarctic seas. We review measurements of C-14 concentrations in modern Antarctic marine life from South Georgia, the Shetland Islands and Antarctic Peninsula and suggest correction factors required to relate radiocarbon measurements on fossil marine materials from these areas to the conventional radiocarbon timescale. For dates based on shells, seaweeds, sealbones and penguin bones the minimum correction factor for South Georgia is ca. 750 years and for the South Shetland Islands and Antarctic Peninsula it may be up to 1250-1300 years. For whalebones, a minimum correction of 1000 years may apply over a wide geographic area. For comparison, we also review radiocarbon measurements on marine species and seawater from other sectors of the Antarctic. In high latitudes. correction factors of ca. 1400 years are generally applicable to shell, seal and penguin samples.</t>
  </si>
  <si>
    <t>SCOTTISH UNIV RES &amp; REACTOR CTR,NERC,RADIOCARBON LAB,E KILBRIDE G75 0QU,LANARK,SCOTLAND</t>
  </si>
  <si>
    <t>UK Research &amp; Innovation (UKRI); Natural Environment Research Council (NERC); NERC British Geological Survey; Scottish Universities Research &amp; Reactor Center</t>
  </si>
  <si>
    <t>GORDON, JE (corresponding author), SCOTTISH NAT HERITAGE,2 ANDERSON PL,EDINBURGH EH6 5NP,SCOTLAND.</t>
  </si>
  <si>
    <t>10.1016/0277-3791(92)90078-M</t>
  </si>
  <si>
    <t>KM357</t>
  </si>
  <si>
    <t>WOS:A1992KM35700001</t>
  </si>
  <si>
    <t>JULL, AJT; WILSON, AE; BURR, GS; TOOLIN, LJ; DONAHUE, DJ</t>
  </si>
  <si>
    <t>MEASUREMENTS OF COSMOGENIC C-14 PRODUCED BY SPALLATION IN HIGH-ALTITUDE ROCKS</t>
  </si>
  <si>
    <t>RADIOCARBON</t>
  </si>
  <si>
    <t>14TH INTERNATIONAL RADIOCARBON CONF ( 14C14 )</t>
  </si>
  <si>
    <t>MAY 20-24, 1991</t>
  </si>
  <si>
    <t>TUCSON, AZ</t>
  </si>
  <si>
    <t>ANTARCTIC METEORITES; COSMIC-RAYS; INSITU; ACCELERATOR; ARIZONA; AL-26; BE-10; HE-3; FACILITY; QUARTZ</t>
  </si>
  <si>
    <t>The production of radioisotopes at the Earth's surface by cosmic-ray effects has been discussed for many years. Only in the past few years, with the higher sensitivity provided by accelerator mass spectrometry (AMS) in detecting Be-10, Al-26 and Cl-36, have the radioisotopes produced in this way been measured. We report here our measurements of cosmogenic C-14 in terrestrial rocks at high altitude, and comparisons to other exposure-dating methods.</t>
  </si>
  <si>
    <t>JULL, AJT (corresponding author), UNIV ARIZONA,NSF,ARIZONA ACCELERATOR FACIL RADIOISOTOPE ANAL,TUCSON,AZ 85721, USA.</t>
  </si>
  <si>
    <t>UNIV ARIZONA DEPT GEOSCIENCES</t>
  </si>
  <si>
    <t>TUCSON</t>
  </si>
  <si>
    <t>RADIOCARBON 4717 E FORT LOWELL RD, TUCSON, AZ 85712</t>
  </si>
  <si>
    <t>0033-8222</t>
  </si>
  <si>
    <t>Radiocarbon</t>
  </si>
  <si>
    <t>10.1017/S003382220006402X</t>
  </si>
  <si>
    <t>KF389</t>
  </si>
  <si>
    <t>WOS:A1992KF38900062</t>
  </si>
  <si>
    <t>PENG, TH</t>
  </si>
  <si>
    <t>POSSIBLE EFFECTS OF OZONE DEPLETION ON THE GLOBAL CARBON-CYCLE</t>
  </si>
  <si>
    <t>IRON FERTILIZATION; ATMOSPHERIC CO2; OCEAN</t>
  </si>
  <si>
    <t>The increase of UV-B radiation resulting from ozone depletion is considered to have damaging effects on marine ecosystems. A cutback of marine productivity would tend to reduce the oceanic uptake of atmospheric CO2. Box models of the global oceans based on the distribution of bomb-produced C-14 are used to evaluate the possible effects of ozone depletion on the atmospheric CO2 concentration. The maximum effect presumably takes place if the ozone hole reduces the marine productivity, to zero in the Antarctic Ocean. In a business-as-usual scenario of future CO2 emissions, the atmospheric CO2 partial pressure (pCO2) would increase by an additional 37 muatm over the course of the next century. This increase corresponds to 4.6% of the projected atmospheric pCO2 in the year 2090. However, if the damaging effect caused by the destruction of the stratospheric ozone layer is assumed to lower the productivity over the Antarctic Ocean by 10%, the atmospheric pCO2 would rise by less than 3 muatm over the expected atmospheric level in the next century.</t>
  </si>
  <si>
    <t>PENG, TH (corresponding author), OAK RIDGE NATL LAB,DIV ENVIRONM SCI,OAK RIDGE,TN 37831, USA.</t>
  </si>
  <si>
    <t>10.1017/S0033822200064079</t>
  </si>
  <si>
    <t>WOS:A1992KF38900067</t>
  </si>
  <si>
    <t>ADJAROVA, L; ANTONOV, A; MIKHNEVSKY, N</t>
  </si>
  <si>
    <t>Povinec, P</t>
  </si>
  <si>
    <t>CONTENT OF GAMMA-EMITTING RADIONUCLIDES IN ANTARCTIC SNOW</t>
  </si>
  <si>
    <t>RARE NUCLEAR PROCESSES</t>
  </si>
  <si>
    <t>14TH EUROPHYSICS CONF ON NUCLEAR PHYSICS : RARE NUCLEAR DECAYS AND FUNDAMENTAL PROCESSES</t>
  </si>
  <si>
    <t>OCT 22-26, 1990</t>
  </si>
  <si>
    <t>BRATISLAVA, CZECHOSLOVAKIA</t>
  </si>
  <si>
    <t>BULGARIAN ACAD SCI, INST METEOROL &amp; HYDROL, BU-1113 SOFIA, BULGARIA</t>
  </si>
  <si>
    <t>Bulgarian Academy of Sciences</t>
  </si>
  <si>
    <t>PO BOX 128 FARRER RD, SINGAPORE 9128, SINGAPORE</t>
  </si>
  <si>
    <t>981-02-0802-2</t>
  </si>
  <si>
    <t>Physics, Nuclear</t>
  </si>
  <si>
    <t>BW03P</t>
  </si>
  <si>
    <t>WOS:A1992BW03P00047</t>
  </si>
  <si>
    <t>SCUDIERO, R; DEPRISCO, P; CAPASSO, C; CAMARDELLA, L; DAVIN, R; DIPRISCO, G; PARISI, E</t>
  </si>
  <si>
    <t>Wegmann, RJ; Wegmann, MA</t>
  </si>
  <si>
    <t>DIFFERENTIAL EXPRESSION OF METAL-BINDING PROTEINS IN SEA-URCHIN - COMPARISON BETWEEN ANTARCTIC AND TEMPERATE SPECIES</t>
  </si>
  <si>
    <t>RECENT ADVANCES IN CELLULAR AND MOLECULAR BIOLOGY, VOL 4: MOLECULAR PATHWAYS OF KINASES, PROTEIN EXPRESSION, BLOOD PRESSURE REGULATORS, CA2-PLUS CHANNELS AND MOLECULAR RECEPTORS</t>
  </si>
  <si>
    <t>1ST WORLD CONGRESS OF CELLULAR AND MOLECULAR BIOLOGY</t>
  </si>
  <si>
    <t>SEP 01-07, 1991</t>
  </si>
  <si>
    <t>METAL-BINDING PROTEINS; SEA URCHINS; ANTARCTICA</t>
  </si>
  <si>
    <t>Scudiero, Rosaria/AAI-2119-2020; Capasso, Clemente/P-3522-2016</t>
  </si>
  <si>
    <t>PEETERS PRESS</t>
  </si>
  <si>
    <t>LOUVAIN</t>
  </si>
  <si>
    <t>90-6831-416-5</t>
  </si>
  <si>
    <t>BX18M</t>
  </si>
  <si>
    <t>WOS:A1992BX18M00041</t>
  </si>
  <si>
    <t>THE ANTARCTIC MARINE ECOSYSTEM AND HUMANKIND</t>
  </si>
  <si>
    <t>REVIEWS IN AQUATIC SCIENCES</t>
  </si>
  <si>
    <t>ANTARCTIC; MARINE ECOSYSTEM; CONSERVATION; INTERNATIONAL SCIENCE; ANTARCTIC TREATY; RESOURCE MANAGEMENT; ENVIRONMENTAL PROTECTION; GLOBAL</t>
  </si>
  <si>
    <t>CRC PRESS INC</t>
  </si>
  <si>
    <t>BOCA RATON</t>
  </si>
  <si>
    <t>2000 CORPORATE BLVD NW, JOURNALS CUSTOMER SERVICE, BOCA RATON, FL 33431</t>
  </si>
  <si>
    <t>0891-4117</t>
  </si>
  <si>
    <t>REV AQUAT SCI</t>
  </si>
  <si>
    <t>Fisheries; Marine &amp; Freshwater Biology; Oceanography</t>
  </si>
  <si>
    <t>JA334</t>
  </si>
  <si>
    <t>WOS:A1992JA33400005</t>
  </si>
  <si>
    <t>ROELEVELD, MAC; LIPINSKI, MR; AUGUSTYN, CJ; STEWART, BA</t>
  </si>
  <si>
    <t>THE DISTRIBUTION AND ABUNDANCE OF CEPHALOPODS ON THE CONTINENTAL-SLOPE OF THE EASTERN SOUTH-ATLANTIC</t>
  </si>
  <si>
    <t>SOUTH AFRICAN JOURNAL OF MARINE SCIENCE-SUID-AFRIKAANSE TYDSKRIF VIR SEEWETENSKAP</t>
  </si>
  <si>
    <t>During a cruise in March 1988 dedicated to investigation of the marine resources of South Africa's continental slope, 62 species in 22 families of Cephalopoda were collected from the Cape Canyon and Cape Point Valley. Multivariate analysis revealed a clear distinction between cephalopods of the upper and lower continental slope in both benthic and epibenthic habitats. Todaropsis eblanae and Todarodes angolensis were indicator species for the upper slope benthic, from 300 to 500 m, but on the lower slope, in 700-900 m of water, they were replaced by Histioeuthis miranda and Opisthoteuthis agassizii. In the epibenthic, both upper and lower slopes were dominated by Abraliopsis gilchristi ma Lycoteuthis ?diadema, but other species characteristic of the lower slope were the oceanic species Mastigoteuthis hjorti, Ctenopteryx sicula and Taonius sp. A. Cranchia scabra indicated the presence of oceanic water at stations 700-900 m deep. Other species of significance in the catches were Todarodes filippovae, Histioteuthis macrohista, Rossia enigmatica and Batkypolypus valdiviae. Species affinities indicate that the cephalopod fauna of the southern African continental slope includes the following zoogeographic components: southern African endemic, circum-Subantarctic species associated with Antarctic Intermediate Water, circumglobal southern tropical/subtropical, tropical Indo-Pacific and cosmopolitan tropical/subtropical.</t>
  </si>
  <si>
    <t>ROELEVELD, MAC (corresponding author), S AFRICAN MUSEUM,POB 61,CAPE TOWN 8000,SOUTH AFRICA.</t>
  </si>
  <si>
    <t>SEA FISHERIES RESEARCH INST DEPT ENVIRONMENT AFFAIRS</t>
  </si>
  <si>
    <t>CAPE TOWN</t>
  </si>
  <si>
    <t>PRIVATE BAG X2 ROGGE BAY 8012, CAPE TOWN, SOUTH AFRICA</t>
  </si>
  <si>
    <t>0257-7615</t>
  </si>
  <si>
    <t>S AFR J MARINE SCI</t>
  </si>
  <si>
    <t>South Afr. J. Mar. Sci.-Suid-Afr. Tydsk. Seewetens.</t>
  </si>
  <si>
    <t>KX119</t>
  </si>
  <si>
    <t>WOS:A1992KX11900053</t>
  </si>
  <si>
    <t>WEAVER, SD; ADAMS, CJ; PANKHURST, RJ; GIBSON, IL</t>
  </si>
  <si>
    <t>GRANITES OF EDWARD-VII PENINSULA, BYRD,MARIE LAND - ANORGENIC MAGMATISM RELATED TO ANTARCTIC NEW-ZEALAND RIFTING</t>
  </si>
  <si>
    <t>TRANSACTIONS OF THE ROYAL SOCIETY OF EDINBURGH-EARTH SCIENCES</t>
  </si>
  <si>
    <t>2ND HUTTON SYMP ON THE ORIGIN OF GRANITES AND RELATED ROCKS</t>
  </si>
  <si>
    <t>SEP 23-28, 1991</t>
  </si>
  <si>
    <t>AUSTR ACAD SCI, CANBERRA, AUSTRALIA</t>
  </si>
  <si>
    <t>AUSTR ACAD SCI</t>
  </si>
  <si>
    <t>A-SUBTYPE; CRETACEOUS; FRACTIONATION TRENDS; GRANODIORITE-TONALITE SOURCE; ISOTOPES; I-TYPE; MONZOGRANITE; PETROGENESIS; SYENOGRANITE</t>
  </si>
  <si>
    <t>Syenogranites and monzogranites of Edward VII Peninsula, Marie Byrd Land, represent magmatism associated with continental rifting and the separation of New Zealand from W Antarctica in the mid-Cretaceous. These coarse-grained, leucocratic, subsolvus biotite granites occur as five small plutons cutting Lower Palaeozoic metasediments. Petrographic features include the predominance of microcline perthite over albite, bipyramidal smoky quartz, red-brown biotite and accessory ilmenite, zircon, apatite, monazite and fluorite. Enclaves are absent and miarolitic cavites are rare. The granites are a weakly peraluminous, potassic, and highly fractionated suite with high concentrations of Rb, Nb, Y, HREE and F in the most evolved compositions. REE patterns vary from LREE-enriched (Ce(N)/Yb(N) = 8.4), to flat REE patterns (Ce(N)/Yb(N) = 1.1) with large negative Eu anomalies (Eu/Eu* = 0.02). Initial Sr-87/Sr-86 ratios are 0.7116 - 0.7206 and initial epsilon(Nd) values are -5.5 to -7.7. Generalised fractionation trends for the suite are explicable in terms of the modal mineralogy. Monazite crystallisation exerted a predominant control on LREE concentrations. The geochemistry of the Edward VII Peninsula granites suggests an infracrustal I-type source, and regionally available Devonian-Carboniferous 1-type granodiorites and tonalites satisfy the isotopic constraints. The granites classify as A-type (preferred term A-subtype) and Within-Plate Granites on standard diagrams, but the least fractionated rocks clearly indicate the I-type, Volcanic Arc Granite geochemical signatures of their inferred crustal sources.</t>
  </si>
  <si>
    <t>WEAVER, SD (corresponding author), UNIV CANTERBURY,DEPT GEOL,CHRISTCHURCH 1,NEW ZEALAND.</t>
  </si>
  <si>
    <t>Yakymchuk, Chris/H-1297-2013</t>
  </si>
  <si>
    <t>ROYAL SOC EDINBURGH</t>
  </si>
  <si>
    <t>EDINBURGH</t>
  </si>
  <si>
    <t>22-24 GEORGE ST, EDINBURGH, MIDLOTHIAN, SCOTLAND EH2 2PQ</t>
  </si>
  <si>
    <t>0263-5933</t>
  </si>
  <si>
    <t>T ROY SOC EDIN-EARTH</t>
  </si>
  <si>
    <t>Trans. R. Soc. Edinb.-Earth Sci.</t>
  </si>
  <si>
    <t>10.1017/S0263593300007963</t>
  </si>
  <si>
    <t>Geosciences, Multidisciplinary; Paleontology</t>
  </si>
  <si>
    <t>Geology; Paleontology</t>
  </si>
  <si>
    <t>JL995</t>
  </si>
  <si>
    <t>WOS:A1992JL99500026</t>
  </si>
  <si>
    <t>GREEN, K; WONG, V; BURTON, HR</t>
  </si>
  <si>
    <t>A POPULATION DECLINE IN WEDDELL SEALS - REAL OR SAMPLING ARTIFACT</t>
  </si>
  <si>
    <t>WILDLIFE RESEARCH</t>
  </si>
  <si>
    <t>MIROUNGA-LEONINA; ISLAND; ANTARCTICA</t>
  </si>
  <si>
    <t>Aerial counts of Weddell seals during the moult did not provide a useful index of population trends. Seals may spent longer foraging in the water in some years than in others (possibly because of changes in food availability), with the result that differing proportions of the population are counted in different years. It is concluded that little can be inferred about interannual differences in population sizes without reference to the size of the breeding population.</t>
  </si>
  <si>
    <t>GREEN, K (corresponding author), ANTARCTIC DIV,CHANNEL HIGHWAY,KINGSTON,TAS 7050,AUSTRALIA.</t>
  </si>
  <si>
    <t>1035-3712</t>
  </si>
  <si>
    <t>WILDLIFE RES</t>
  </si>
  <si>
    <t>Wildl. Res.</t>
  </si>
  <si>
    <t>10.1071/WR9920059</t>
  </si>
  <si>
    <t>Ecology; Zoology</t>
  </si>
  <si>
    <t>Environmental Sciences &amp; Ecology; Zoology</t>
  </si>
  <si>
    <t>HJ932</t>
  </si>
  <si>
    <t>WOS:A1992HJ93200005</t>
  </si>
  <si>
    <t>KERRY, KR; AGNEW, DJ; CLARKE, JR; ELSE, GD</t>
  </si>
  <si>
    <t>USE OF MORPHOMETRIC PARAMETERS FOR THE DETERMINATION OF SEX OF ADELIE PENGUINS</t>
  </si>
  <si>
    <t>DISCRIMINANT-ANALYSIS; BIRDS</t>
  </si>
  <si>
    <t>The sex of Adelie penguins, Pygoscelis adeliae, may be determined by cloacal examination during the early part of the breeding season. Later in the season it becomes increasingly difficult to determine the sex of penguins by this method as the structures used for identification regress. Discriminant analysis of morphometric characters has been suggested as an alternative. This technique was examined for breeding birds of known sex near Mawson Station, Antarctica. The sex of 89% of breeding birds could be correctly determined by comparing the discriminant score D=0.582 B(L)+1.118 B(D)+0-219 F(W), where B(L) is bill length, B(D) is bill depth and F(W) is flipper width, with a mean discriminant score (MDS) of 55-39. In all, the sexes of 87% were correctly determined by means of length and depth only (D=0.601 B(L)+1.154 B(D), MDS=44.96). The sex of juvenile birds could not be determined. Determination of sex by discriminant analysis is shown to give acceptable estimates of morphometric characters divided by sex where only the mean and variance of these variables but not the sexual identity of individual birds is required. Where absolute accuracy in sex determination is required, 80% of the birds in our samples would have to be discarded to be 90% confident of the sex of the remainder.</t>
  </si>
  <si>
    <t>COMMISS CONSERVAT ANTARCTIC MARINE LIVING RESOURCES,HOBART,TAS 7000,AUSTRALIA</t>
  </si>
  <si>
    <t>KERRY, KR (corresponding author), AUSTRALIAN ANTARCTIC DIV,CHANNEL HIGHWAY,KINGSTON,TAS 7050,AUSTRALIA.</t>
  </si>
  <si>
    <t>10.1071/WR9920657</t>
  </si>
  <si>
    <t>KF675</t>
  </si>
  <si>
    <t>WOS:A1992KF67500006</t>
  </si>
  <si>
    <t>NEW ASELLOTA FROM THE ANTARCTIC DEEP-SEA (CRUSTACEA, ISOPODA, ASELLOTA), WITH DESCRIPTIONS OF 2 NEW GENERA</t>
  </si>
  <si>
    <t>ZOOLOGICA SCRIPTA</t>
  </si>
  <si>
    <t>Two new genera, Reductosoma gen.n (Desmosomatidae) and Desmostylis gen.n (Desmosomatidae), and five new species are described from the Maud Rise and the Gunnerus Ridge, Antarctica. Two new species of the Desmosomatidae (Eugerdellatinae and Desmosomatinae) are described: Reductosoma gunnera gen. et sp.n. and Desmosoma hesslera sp.n.; one species of the Munnopsidae (Eurycopinae), Disconectes colemani sp.n.; and two species of the Macrostylidae from the Antarctic deep sea, Desmostylis obscurus gen. et sp.n. and Macrostylis sarsi sp.n. Comments on the phylogeny and zoogeography are given.</t>
  </si>
  <si>
    <t>BRANDT, A (corresponding author), UNIV OLDENBURG,FACHBEREICH BIOL 7,POSTFACH 2503,W-2900 OLDENBURG,GERMANY.</t>
  </si>
  <si>
    <t>0300-3256</t>
  </si>
  <si>
    <t>ZOOL SCR</t>
  </si>
  <si>
    <t>Zool. Scr.</t>
  </si>
  <si>
    <t>10.1111/j.1463-6409.1992.tb00310.x</t>
  </si>
  <si>
    <t>Evolutionary Biology; Zoology</t>
  </si>
  <si>
    <t>HR713</t>
  </si>
  <si>
    <t>WOS:A1992HR71300004</t>
  </si>
  <si>
    <t>LEFEVRE, F; RIISHOJGAARD, LP; CARIOLLE, D; SIMON, P</t>
  </si>
  <si>
    <t>MODELING THE FEBRUARY 1990 POLAR STRATOSPHERIC CLOUD EVENT AND ITS POTENTIAL IMPACT ON THE NORTHERN-HEMISPHERE OZONE CONTENT</t>
  </si>
  <si>
    <t>ANTARCTICA</t>
  </si>
  <si>
    <t>Balloon-borne and ground-based instruments indicated in early February 1990 that a major type II polar stratospheric cloud event occurred above Scandinavia at temperatures as low as -90-degrees-C at 30 hPa. We first report in this paper the TOVS/HIRS2 measurements during this period, which show that the polar stratospheric cloud had an area at least equivalent to similar events observed from this instrument during the formation of the Antarctic ozone hole. Then, in order to assess the amount of air chemically processed by this type II PSC, short integrations have been carried out at high resolution (1.5-degrees) with the Emeraude GCM, initialized from the ECMWF analysis of February 4, 1990. The temperature and PSC forecasts are described and compared with the analysis and satellite observations. In particular, the horizontal and vertical extent of the cloud, given by the model after 2 days of simulation, is found to be in good agreement with the remote and in situ measurements. An idealized tracer giving the time spent inside the type II PSC has also been introduced in the simulation. It is shown that about 60% of the vortex air at 470 K has passed through the PSC after 3 1/2 days of integration. Emphasis is put on a localized area situated downstream from the PSC and believed to be the most chemically perturbed air mass: the air parcels of this region have spent, after 3 days of integration, more than 50 hours at temperatures below the frost point and about 16 hours in sunlight. Since the largest discrepancy between the total ozone forecast and TOMS data is found in the same area, we discuss the possibility of a considerable chemical ozone destruction subsequent to the type II PSC formation. This localized destruction could reflect the high degree of chlorine activation and denitrification expected to occur immediately downstream of water-ice PSCs.</t>
  </si>
  <si>
    <t>DANISH METEOROL INST, DK-2100 COPENHAGEN, DENMARK; METEO FRANCE, CTR NATL RECH METEOROL, F-31057 TOULOUSE, FRANCE</t>
  </si>
  <si>
    <t>Danish Meteorological Institute DMI; Meteo France</t>
  </si>
  <si>
    <t>DEC 20</t>
  </si>
  <si>
    <t>10.1029/91JD02400</t>
  </si>
  <si>
    <t>GY559</t>
  </si>
  <si>
    <t>WOS:A1991GY55900020</t>
  </si>
  <si>
    <t>STEFFEN, K; SCHWEIGER, A</t>
  </si>
  <si>
    <t>NASA TEAM ALGORITHM FOR SEA ICE CONCENTRATION RETRIEVAL FROM DEFENSE METEOROLOGICAL SATELLITE PROGRAM SPECIAL SENSOR MICROWAVE IMAGER - COMPARISON WITH LANDSAT SATELLITE IMAGERY</t>
  </si>
  <si>
    <t>NORTH WATER AREA; PASSIVE MICROWAVE; RADIOMETER; SSM/I</t>
  </si>
  <si>
    <t>Validation of the NASA team algorithm for the determination of sea ice concentrations from the Defense Meteorological Satellite Program special sensor microwave imager (SSM/I) is described. A total of 28 cloud-free Landsat scenes were selected in order to permit validation of the passive microwave ice concentration algorithm for a range of ice concentrations and ice types. The sensitivity of the NASA team algorithm to the selection of locally and seasonally adjusted algorithm parameters is discussed in detail. Mean absolute differences between SSM/I and Landsat ice concentrations are within 1% during fall using local and global tie points. Standard deviations of the difference are +/- 3.1% and +/- 6.2% respectively. The overall accuracy of the NASA team algorithm is lower in spring than in fall. In areas with greater amounts of nilas and young ice, we found that the NASA team algorithm underestimates ice concentrations by as much as 9%. The Landsat and SSM/I ice concentrations have a correlation of 0.968 for all spring and fall case studies with a standard deviation of +/- 6.6% using global tie points and a correlation of 0.982 with a standard deviation of +/- 4.5% using local tie points. The NASA team algorithm tends to underestimate ice concentration in areas of close pack ice and to overestimate ice concentrations in areas of open pack ice. In summer, mean differences between SSM/I and Landsat ice concentrations are 3.8% for local tie points and 11.0% for global tie points for Arctic areas and 7.2% for local tie points and 11.7% for global tie points for Antarctic areas. These large differences are attributable to surface melt during summer and comparison problems arising from a time lag of up to 8 hours between the DMSP and Landsat satellites. It appears that seasonally and regionally adjusted tie points (local tie points) will improve the overall performance of the NASA team algorithm. Our work suggests that the standard deviation between SSM/I and Landsat ice concentrations decreases from +/- 7% to +/- 5% with local tie points compared to global ones for spring and fall.</t>
  </si>
  <si>
    <t>UNIV COLORADO, DEPT GEOG, BOULDER, CO 80309 USA</t>
  </si>
  <si>
    <t>University of Colorado System; University of Colorado Boulder</t>
  </si>
  <si>
    <t>UNIV COLORADO, COOPERAT INST RES ENVIRONM SCI, BOULDER, CO 80309 USA.</t>
  </si>
  <si>
    <t>Steffen, Konrad/C-6027-2013</t>
  </si>
  <si>
    <t>DEC 15</t>
  </si>
  <si>
    <t>C12</t>
  </si>
  <si>
    <t>10.1029/91JC02334</t>
  </si>
  <si>
    <t>GW576</t>
  </si>
  <si>
    <t>WOS:A1991GW57600002</t>
  </si>
  <si>
    <t>GRUMBINE, RW</t>
  </si>
  <si>
    <t>A MODEL OF THE FORMATION OF HIGH-SALINITY SHELF WATER ON POLAR CONTINENTAL SHELVES</t>
  </si>
  <si>
    <t>ANTARCTIC BOTTOM WATER; WEDDELL SEA; PACK ICE; WIND; CIRCULATION; BASIN; OCEAN</t>
  </si>
  <si>
    <t>A model of the flow and salinity fields forced by sea-surface salinity flux and wind stress curl is developed and used to examine the processes that create High-Salinity Shelf Water (HSSW). The flow field is the sum of the baroclinic geostrophic flow driven by salinity variations and a barotropic geostrophic flow driven by wind stress curl. The salinity field is controlled by advection, convection, and sea surface salinity flux associated with sea ice formation. The model domain represents the Weddell Sea or Ross Sea continental shelf without topography. To examine the relative effects of wind stress and buoyancy forcing in HSSW production, the peak polynya freezing rate in the model is varied from 0.0 to 0.30 m d-1, and the Ekman pumping derived from the wind stress curl is varied independently from 0.0 to 1.8 x 10(-6) m s-1. The Ekman pumping was seen to control the magnitude of the circulation, while the polynya freezing rate controlled the extent of salinization in the shelf water. The flux of HSSW increases linearly with increasing Ekman pumping above 0.3 x 10(-6) m s-1. The flux of HSSW is linear with respect to the polynya freezing rate. The modelled flux of HSSW and the flux of derived Bottom Water for present estimates of the forcings (a peak freezing rate of 0.10 m d-1 and Ekman pumping of 0.2 x 10(-6) m s-1) agree with with the fluxes inferred from physical and chemical observations in the deep Weddell Sea by oceanographic field programs. The modelled flux of Bottom Water for the Ross Sea also agrees with observations.</t>
  </si>
  <si>
    <t>PENN STATE UNIV, DEPT METEOROL, 503 WALKER BLDG, UNIV PK, PA 16802 USA.</t>
  </si>
  <si>
    <t>Grumbine, Robert/B-9865-2008</t>
  </si>
  <si>
    <t>Grumbine, Robert/0000-0003-1058-193X</t>
  </si>
  <si>
    <t>10.1029/91JC00531</t>
  </si>
  <si>
    <t>WOS:A1991GW57600007</t>
  </si>
  <si>
    <t>BONNER, N</t>
  </si>
  <si>
    <t>WOTSISNAME</t>
  </si>
  <si>
    <t>BRITISH ANTARCTIC SURVEY,HUNTINGDON,ENGLAND</t>
  </si>
  <si>
    <t>DEC 7</t>
  </si>
  <si>
    <t>GV094</t>
  </si>
  <si>
    <t>WOS:A1991GV09400057</t>
  </si>
  <si>
    <t>DAVIESCOLEMAN, MT; FAULKNER, DJ</t>
  </si>
  <si>
    <t>NEW DITERPENOIC ACID GLYCERIDES FROM THE ANTARCTIC NUDIBRANCH AUSTRODORIS-KERGUELENSIS</t>
  </si>
  <si>
    <t>A single specimen of the Antarctic nudibranch Austrodoris kerguelensis contained two major glyceride esters, 2'-acetoxyglyceryl (5R,10R,13R)-labda-8-en-15-oate (1) and 3'-acetoxyglyceryl (5R,10R,13R)-labda-8-en-15-oate (4), the diketones 6 and 7 that arise from oxidation of the 8,9-olefinic bond, and glyceryl (5R,10R,13R)-7-ketolabda-8-en-15-oate (8). The probable source of these metabolites is discussed.</t>
  </si>
  <si>
    <t>FAULKNER, DJ (corresponding author), UNIV CALIF SAN DIEGO, SCRIPPS INST OCEANOG, 0212-F, LA JOLLA, CA 92093 USA.</t>
  </si>
  <si>
    <t>Faulkner, Douglas/X-2052-2019</t>
  </si>
  <si>
    <t>Davies-Coleman, Michael/0000-0001-5344-894X</t>
  </si>
  <si>
    <t>DEC 2</t>
  </si>
  <si>
    <t>10.1016/S0040-4020(01)80714-6</t>
  </si>
  <si>
    <t>GT253</t>
  </si>
  <si>
    <t>WOS:A1991GT25300003</t>
  </si>
  <si>
    <t>THE ENVIRONMENTAL PROTOCOL - SCIENTIFIC ADVANTAGE OR BUREAUCRATIC INCONVENIENCE</t>
  </si>
  <si>
    <t>DEC</t>
  </si>
  <si>
    <t>10.1017/S0954102091000433</t>
  </si>
  <si>
    <t>GR092</t>
  </si>
  <si>
    <t>WOS:A1991GR09200001</t>
  </si>
  <si>
    <t>EVERSON, I; GOSS, C</t>
  </si>
  <si>
    <t>KRILL FISHING ACTIVITY IN THE SOUTHWEST ATLANTIC</t>
  </si>
  <si>
    <t>CCAMLR; FISHING; KRILL; SEASONAL VARIATION; PREDATORS; SOUTHERN OCEAN</t>
  </si>
  <si>
    <t>Commercial krill fishing has been undertaken in the Southern Ocean for twenty years. Recently the Commission for the Conservation of Antarctic Marine Living Resources (CCAMLR) introduced a reporting scheme to summarize catch data from half degree of latitude by one degree of longitude rectangles. These data demonstrate that commercial fishing in the southwest Atlantic is concentrated in the shelf zone. Certain krill predators are also restricted to this area whilst collecting food for their young during the summer. Krill fishing takes place year round, moving northwards in winter as the ice edge advances.</t>
  </si>
  <si>
    <t>EVERSON, I (corresponding author), NERC,BRITISH ANTARCTIC SURVEY,MADINGLEY RD,CAMBRIDGE CB3 0ET,ENGLAND.</t>
  </si>
  <si>
    <t>10.1017/S0954102091000445</t>
  </si>
  <si>
    <t>WOS:A1991GR09200002</t>
  </si>
  <si>
    <t>GREEN, K; WILLIAMS, R; BURTON, HR</t>
  </si>
  <si>
    <t>THE DIET OF ANTARCTIC FUR SEALS DURING THE LATE AUTUMN AND EARLY WINTER AROUND HEARD ISLAND</t>
  </si>
  <si>
    <t>ARCTOCEPHALUS-GAZELLA; CHAMPSOCEPHALUS; GYMNOSCOPELUS; ELECTRONA; SQUID; SUB-ANTARCTIC</t>
  </si>
  <si>
    <t>The diet of Antarctic fur seals around Heard Island was investigated in May and June 1990. Fish predominated in samples, occurring in an average of 93.4% of droppings. Otoliths from pelagic fish (mainly myctophids) constituted over 96% of all otoliths. There was an increase in the occurrence of squid from 3.4% in summer 1987/88 to 49.3% in the present study. For the fish species Gymnoscopelus nicholsi (Gilbert), 10.3% of otoliths recovered from scats were considered suitable for measurement compared with 30.5% from scats at Heard Island in 1987/88; this greater level of erosion provides further evidence that the seals were foraging further afield. The study demonstrates a significant difference between summer 1987/88 and winter 1990.</t>
  </si>
  <si>
    <t>GREEN, K (corresponding author), ANTARCTIC DIV,KINGSTON,TAS 7050,AUSTRALIA.</t>
  </si>
  <si>
    <t>10.1017/S0954102091000457</t>
  </si>
  <si>
    <t>WOS:A1991GR09200003</t>
  </si>
  <si>
    <t>GUTT, J; GORNY, M; ARNTZ, W</t>
  </si>
  <si>
    <t>SPATIAL-DISTRIBUTION OF ANTARCTIC SHRIMPS (CRUSTACEA, DECAPODA) BY UNDERWATER PHOTOGRAPHY</t>
  </si>
  <si>
    <t>DENSITY; CHORISMUS; NEMATOCARCINUS; NOTOCRANGON; WEDDELL SEA</t>
  </si>
  <si>
    <t>Three species of shrimps (Notocrangon antarcticus, Chorismus antarcticus, Nematocarcinus lanceopes) were investigated in the south-eastern Weddell Sea using of underwater photography. Maximum densities of c. 100 specimens per 100 m2 were found for N. antarcticus on the continental shelf (200-600 m) and for N. lanceopes on the slope (800-1200 m). Small-scale dispersion patterns and size-frequency distributions were analyzed within dense concentrations. These direct observations indicate that the behaviour of the three species is adapted to different habitats with Chorismus distribution correlated with that of sponges and Notocrangon with base sediment.</t>
  </si>
  <si>
    <t>10.1017/S0954102091000469</t>
  </si>
  <si>
    <t>WOS:A1991GR09200004</t>
  </si>
  <si>
    <t>JOIRIS, CR; OVERLOOP, W</t>
  </si>
  <si>
    <t>PCBS AND ORGANOCHLORINE PESTICIDES IN PHYTOPLANKTON AND ZOOPLANKTON IN THE INDIAN SECTOR OF THE SOUTHERN-OCEAN</t>
  </si>
  <si>
    <t>ANTARCTIC; DDE; DDT; NORTH SEA; PCBS; POLLUTANTS</t>
  </si>
  <si>
    <t>Samples of phyto- and zooplankton were collected in the Indian sector of the Southern Ocean (38-67-degrees-S, 18-84-degrees-E) and analysed for organochlorine residues (PCBs and pesticides). The PCB concentration in particulate matter (mainly phytoplankton) appeared to be high and similar to that of temperate zones: 0.7-mu-g g-1 dry weight. Contamination levels were more constant expressed per water volume than per dry weight, and seven times lower (1.2-mu-g m-3) than in northern temperate zones (8.8-mu m-3 in the North Sea). The Antarctic ecosystems are thus less contaminated than temperate ones - as expected - but the very low phytoplankton biomass present cause high PCB levels per unit of biomass. These results confirm the necessity of using different systems of units in order to correctly express the contamination levels and to identify the main mechanisms responsible for the accumulation of stable pollutants. PCB levels in netplankton samples (mainly zooplankton) were comparable with phytoplankton on a dry weight basis (0.7-mu m-3), lower on a lipid weight basis (5.8-mu-g g-1 dw for netplankton, 16.3 for particulate matter) and were much higher per seawater volume (27.2-mu-g m-3 for netplankton, 1.2 for particulate matter). Netplankton contamination is comparable in the Antarctic (0.35-mu-g g-1 dw) and the North Sea (0.70) since zooplankton feeding on phytoplankton has similar levels of contamination in both ecosystems. Lindane, heptachlor epoxide, dieldrin, DDE and DDT were observed in various samples at trace levels. The high DDE/DDT ratio reflects the more recent origin of Antarctic organochlorines.</t>
  </si>
  <si>
    <t>JOIRIS, CR (corresponding author), FREE UNIV BRUSSELS,ECOTOXICOL LAB,PLEINLAAN 2,B-1050 BRUSSELS,BELGIUM.</t>
  </si>
  <si>
    <t>10.1017/S0954102091000470</t>
  </si>
  <si>
    <t>WOS:A1991GR09200005</t>
  </si>
  <si>
    <t>SCHMIDT, S; MOSKAL, W; DEMORA, SJ; HOWARDWILLIAMS, C; VINCENT, WF</t>
  </si>
  <si>
    <t>LIMNOLOGICAL PROPERTIES OF ANTARCTIC PONDS DURING WINTER FREEZING</t>
  </si>
  <si>
    <t>ALGAE; CARBONATE; CHLOROPHYLL-A; CYANOBACTERIA; FREEZE-THAW; NITROGEN; NUTRIENTS; PHOSPHORUS; SULFATE</t>
  </si>
  <si>
    <t>Two shallow ponds at Cape Evans, Ross Island, were sampled at 1-2 week intervals, during winter freezing throughout the winter and during the subsequent melt period, to examine the physical and chemical conditions imposed on the biota during the year. Liquid water was first detected at the base of the ponds in late December. During the main summer melt period conductivities were less than 10 mS cm-1 with maximum daily temperatures around 5-degrees-C. The bottom waters became increasingly saline during freezing and water temperatures decreased below 0-degrees-C; by June the remaining water overlying the sediments had conductivities &gt; 150 mS cm-1 and temperatures of -13-degrees-C. Calcium carbonate, then sodium sulphate precipitated out of solution during early freezing. The dominant nitrogen species was dissolved organic-N which reached 12 g m-3 in Pond 1 just prior to final freeze up. The organic and inorganic forms of nitrogen and dissolved reactive phosphorus increased with increasing conductivity in the ponds. The behaviour of particulate-N and particulate-P mirrored that of chlorophyll a with a peak in March-April and a second higher peak just before final freeze-up. This study provides clear evidence that organisms which persist throughout the year in Antarctic coastal ponds must be capable of surviving much more severe osmotic, pH, temperature and redox conditions than those measured during the summer melt. Deoxygenation, pH decline and H2S production, however, point to continued respiratory activity well into the dark winter months.</t>
  </si>
  <si>
    <t>SCHMIDT, S (corresponding author), GREENPEACE ANTARCTIC EXPEDIT,PRIVATE BAG,AUCKLAND,NEW ZEALAND.</t>
  </si>
  <si>
    <t>Vincent, Warwick/AAH-6152-2019; Vincent, Warwick F/C-9522-2009</t>
  </si>
  <si>
    <t>Vincent, Warwick/0000-0001-9055-1938; Howard-Williams, Clive/0000-0002-8323-6806</t>
  </si>
  <si>
    <t>10.1017/S0954102091000482</t>
  </si>
  <si>
    <t>WOS:A1991GR09200006</t>
  </si>
  <si>
    <t>BURCKLE, LH; POKRAS, EM</t>
  </si>
  <si>
    <t>IMPLICATIONS OF A PLIOCENE STAND OF NOTHOFAGUS (SOUTHERN BEECH) WITHIN 500-KILOMETERS OF THE SOUTH-POLE</t>
  </si>
  <si>
    <t>ANTARCTIC GLACIAL HISTORY; DIATOM ECOLOGY; NOTHOFAGUS; PLIOCENE WARMING</t>
  </si>
  <si>
    <t>Branches, stems and roots of Nothofagus (southern beech) were reported from the Beardmore Glacier area (Sirius Formation) some 500 km from the South Pole. The Sirius Formation is a glacially derived unit which is considered Pliocene in age. We considered two scenarios by which a Nothofagus forest could flourish so close to the South Pole during the Pliocene. One scenario calls for the disappearance of this genus from Antarctica during the early Tertiary (Oligocene) and its re-introduction during a warm Pliocene interval. Seeds from modern Nothofagus, however, are not viable after submersion in sea water, are not carried by migrating birds and are not designed for long-distance wind transport. The second scenario involves survival of Nothofagus in Antarctic refugia through middle Tertiary glacial advances and its flourishing during a Pliocene warming. Excluding its occurrence in the Beardmore Glacier area, the known range of this genus in Antarctica is Cretaceous to Oligocene with some questionable occurrences in the early Miocene. The existing data do not support the refugia scenario. We also considered published speculations in which the closest modern analogue to the Beardmore Glacier Region, during the time that the Nothofagus represented by these specimens lived, was the coastal region of southern Chile where average annual temperatures are approximately 5-degrees-C and summer temperatures are of the order of 8-10-degrees-C. We incorporated these observations and speculations into a palaeoenvironmental model, assuming them to be valid; the results require Pliocene temperatures as warm as, or warmer than, the Cretaceous, a scenario which is not supported by the literature. We conclude, therefore, that the occurrence of Nothofagus in the Beardmore Glacier area is older than Pliocene. Instead, we suggest that it represents a relict assemblage which is probably no younger than Oligocene but which may have persisted into the early Miocene.</t>
  </si>
  <si>
    <t>BURCKLE, LH (corresponding author), COLUMBIA UNIV,LAMONT DOHERTY GEOL OBSERV,PALISADES,NY 10964, USA.</t>
  </si>
  <si>
    <t>10.1017/S0954102091000494</t>
  </si>
  <si>
    <t>WOS:A1991GR09200007</t>
  </si>
  <si>
    <t>COX, SC; ALLIBONE, AH</t>
  </si>
  <si>
    <t>PETROGENESIS OF ORTHOGNEISSES IN THE DRY VALLEYS REGION, SOUTH VICTORIA LAND</t>
  </si>
  <si>
    <t>ANTARCTICA; CONTINUUM OF INTRUSION; DEFORMATION; GRANITOID SUITES; ORTHOGNEISS; PETROGENESIS; SOURCE CRITERIA</t>
  </si>
  <si>
    <t>Granitoid gneisses intercalated with Koettlitz Group metasediments in the upper Ferrar, Taylor and Wright valleys of South Victoria Land comprise various hornblende + biotite orthogneisses and biotite orthogneisses, including the km-scale Dun and Calkin plutons. K-feldspar megacryst inclusion textures and discordant cross-cutting relationships with enclosing metasediments are interpreted as firm evidence of an intrusive origin for hornblende + biotite and biotite orthogneiss. The scale of several concordant orthogneiss bodies (including the Dun and Calkin plutons), the presence of mafic enclaves, and relict flow differentiation in hornblende + biotite orthogneiss are also compatible with a plutonic origin. Orthogneisses were emplaced prior to deformation that produced macroscopic upright, tight, folds about NW-trending axes. Petrography and geochemistry indicate I-type affinities for hornblende + biotite orthogneisses and the Dun Pluton. Hornblende + biotite and biotite orthogneisses (with the exception of the Dun Pluton) are part of a single petrogenetic suite, together with younger Bonney, Valhalla, and Hedley plutons. Emplacement of a continuum of I-type intrusives is envisaged which spanned Koettlitz Group deformation, and possibly caused much of the deformation. Hornblende + biotite and biotite orthogneisses are deformed precursors to the younger Bonney, Valhalla, and Hedley plutons. The Dun Pluton contains Fe-rich salitic clinopyroxene relicts and exhibits a unique geochemistry. It is rich in Sr, Al2O3, Na2O, and poor in FeO, K2O, Rb, Y, V. Chemical and petrographic features indicate an evolved body, possibly derived from a primitive source distinct from other orthogneisses and granitoids.</t>
  </si>
  <si>
    <t>COX, SC (corresponding author), UNIV OTAGO,DEPT GEOL,POB 56,DUNEDIN,NEW ZEALAND.</t>
  </si>
  <si>
    <t>Cox, Simon C./0000-0001-5899-8035</t>
  </si>
  <si>
    <t>10.1017/S0954102091000500</t>
  </si>
  <si>
    <t>WOS:A1991GR09200008</t>
  </si>
  <si>
    <t>DELOR, CP; ROCK, NMS</t>
  </si>
  <si>
    <t>ALKALINE-ULTRAMAFIC LAMPROPHYRE DYKES FROM THE VESTFOLD HILLS, PRINCESS ELIZABETH LAND (EAST ANTARCTICA) - PRIMITIVE MAGMAS OF DEEP MANTLE ORIGIN</t>
  </si>
  <si>
    <t>ALKALINE DYKE; GEOCHEMISTRY; LAMPROPHYRE; MINERALOGY; PETROLOGY</t>
  </si>
  <si>
    <t>Alkaline dykes tentatively dated at approximately 1.3 Ga cut the Vestfold Hills in a consistent N-S to N15-degrees-E direction. They form a spectrum between more abundant ultramafic lamprophyres (UML) corresponding broadly to H2O-CO2-rich nephelinites, and alkaline lamprophyres (AL), representing H2O-CO2-rich basanites. Olivine (Fo46-93, averaging Fo75) is abundant only in the UML, but both types carry primary diopsidic clinopyroxene with complex zoning; amphibole (pargasite, hastingsite, kaersutite with up to 8.6% TiO2); titanian phlogopite (up to 10% TiO2); feldspars (orthoclase, anorthoclase, albite and andesine), nepheline (K-poor and Si-rich), ilmenite (up to 1% MgO and MnO), chrome titanomagnetite, and carbonate (magnesian calcite, ferroan dolomite, breunnerite). Lamprophyric peculiarities include the local coexistence of three feldspars, extremely Ti-rich amphiboles and micas, and the presence of globular structures and possibly primary carbonates. Some dykes carry small but abundant lherzolite xenoliths, others carry chromian diopside (1% Cr2O3) and En58-76 orthopyroxene xenocrysts. The dykes represent primitive, mantle-derived magmas which have undergone varying but generally low degrees of polybaric fractionation, together perhaps with mixing of more primitive and fractionated batches, during their ascent through the crust.</t>
  </si>
  <si>
    <t>DELOR, CP (corresponding author), BUR RECH GEOL &amp; MINIERES,DEPT CARTES &amp; SYNTHESES,AVE CONCYR,BP6009,F-45018 ORLEANS,FRANCE.</t>
  </si>
  <si>
    <t>10.1017/S0954102091000512</t>
  </si>
  <si>
    <t>WOS:A1991GR09200009</t>
  </si>
  <si>
    <t>HELLMER, HH; OLBERS, DJ</t>
  </si>
  <si>
    <t>ON THE THERMOHALINE CIRCULATION BENEATH THE FILCHNER-RONNE ICE SHELVES</t>
  </si>
  <si>
    <t>ANTARCTICA; FILCHNER-RONNE ICE SHELVES; ICE SHELF WATER; SUB-ICE SHELF OCEAN; THERMOHALINE CIRCULATION; NUMERICAL MODEL</t>
  </si>
  <si>
    <t>In the Weddell Sea oceanographic data and numerical models demonstrate that Ice Shelf Water, one ingredient in the production of Weddell Sea Bottom Water, is formed by thermohaline interaction of High Salinity Shelf Water with the base of the Filchner-Ronne ice shelves. South of Berkner Island a passage with a water column thickness of about 300 m linking the Filchner and the Ronne regimes is important for the ventilation of the sub-ice shelf cavities. To simulate the flow we tested a two-dimensional thermohaline circulation model on several sections which approximate different geometries of a sub-ice shelf channel bounded by the ocean bottom and the ice shelf base. Temperature and salinity profiles measured in front of the Filchner-Ronne ice shelves are used to force the model. The results indicate that the circulation is sensitive to both salinity (density) forcing and depth of the shelf bottom prescribed at the open boundary representing the Ronne Ice Shelf edge. Where the shelf is shallow, 400 m deep, a closed circulation cell within the Ronne cavity acts like an ice pump with accumulation rates of marine ice at the ice shelf base up to 1.5 m y-1. The total outflow at the Ronne Ice Shelf edge is supported by an inflow from the Filchner regime. Where the shelf is deeper, a flow from the Ronne into the Filchner cavity develops if the bottom salinity at the Ronne Ice Shelf edge exceeds a critical value of 34.67. Seasonal variability imposed at both edges modifies the circulation pattern at the Filchner Ice Shelf edge such that the depth and magnitude of Ice Shelf Water outflow correspond with observations in the Filchner Depression.</t>
  </si>
  <si>
    <t>HELLMER, HH (corresponding author), COLUMBIA UNIV,LAMONT DOHERTY GEOL OBSERV,PALISADES,NY 10964, USA.</t>
  </si>
  <si>
    <t>10.1017/S0954102091000524</t>
  </si>
  <si>
    <t>WOS:A1991GR09200010</t>
  </si>
  <si>
    <t>YURGANOV, LN; RADIONOV, VF</t>
  </si>
  <si>
    <t>VARIATIONS IN THE TOTAL COLUMN ABUNDANCES OF ATMOSPHERIC CARBON-MONOXIDE AND METHANE IN THE POLAR-REGIONS</t>
  </si>
  <si>
    <t>ANTARCTIC; ARCTIC; CARBON MONOXIDE; METHANE; SPECTROSCOPIC METHODS</t>
  </si>
  <si>
    <t>Atmospheric carbon monoxide and methane were studied spectroscopically in the Arctic and Antarctic. Seasonal variations of CO are evident in both polar regions, absolute values of abundance being three times larger in the Arctic than in the Antarctic. Increasing concentration trends were confirmed for both gases: 0.8% per year for Antarctic CO, 0.5% per year for Antarctic CH4 and 3.1% per year for Arctic CH4</t>
  </si>
  <si>
    <t>YURGANOV, LN (corresponding author), ARCTIC &amp; ANTARCTIC RES INST,LENINGRAD 199226,USSR.</t>
  </si>
  <si>
    <t>Radionov, Vladimir F./O-3038-2017</t>
  </si>
  <si>
    <t>10.1017/S0954102091000536</t>
  </si>
  <si>
    <t>WOS:A1991GR09200011</t>
  </si>
  <si>
    <t>SHERATON, JW</t>
  </si>
  <si>
    <t>8TH INTERNATIONAL-SYMPOSIUM ON GONDWANA, HOBART, TASMANIA, AUSTRALIA, 24-28 JUNE 1991</t>
  </si>
  <si>
    <t>10.1017/S095410209121055X</t>
  </si>
  <si>
    <t>WOS:A1991GR09200012</t>
  </si>
  <si>
    <t>THOMSON, MRA</t>
  </si>
  <si>
    <t>6TH INTERNATIONAL-SYMPOSIUM ON ANTARCTIC EARTH-SCIENCES, RANZAN-MACHI, JAPAN, 9-13 SEPTEMBER 1991</t>
  </si>
  <si>
    <t>10.1017/S0954102091230552</t>
  </si>
  <si>
    <t>WOS:A1991GR09200014</t>
  </si>
  <si>
    <t>ANTARCTIC SCIENCE - GLOBAL CONCERNS, BREMEN, GERMANY, 23-27 SEPTEMBER 1991</t>
  </si>
  <si>
    <t>10.1017/S0954102091220556</t>
  </si>
  <si>
    <t>WOS:A1991GR09200013</t>
  </si>
  <si>
    <t>FOGG, GE</t>
  </si>
  <si>
    <t>BIOMASS COLLOQUIUM - BREMERHAVEN, SEPTEMBER 18-20, 1991</t>
  </si>
  <si>
    <t>10.1017/S0954102091240559</t>
  </si>
  <si>
    <t>WOS:A1991GR09200015</t>
  </si>
  <si>
    <t>DAVEY, MC</t>
  </si>
  <si>
    <t>EFFECTS OF PHYSICAL FACTORS ON THE SURVIVAL AND GROWTH OF ANTARCTIC TERRESTRIAL ALGAE</t>
  </si>
  <si>
    <t>BRITISH PHYCOLOGICAL JOURNAL</t>
  </si>
  <si>
    <t>TEMPERATURE</t>
  </si>
  <si>
    <t>DAVEY, MC (corresponding author), BRITISH ANTARCTIC SURVEY, NERC, MADINGLEY RD, CAMBRIDGE CB3 0ET, ENGLAND.</t>
  </si>
  <si>
    <t>ACADEMIC PRESS LTD- ELSEVIER SCIENCE LTD</t>
  </si>
  <si>
    <t>24-28 OVAL RD, LONDON NW1 7DX, ENGLAND</t>
  </si>
  <si>
    <t>0007-1617</t>
  </si>
  <si>
    <t>BRIT PHYCOL J</t>
  </si>
  <si>
    <t>10.1080/00071619100650281</t>
  </si>
  <si>
    <t>GW698</t>
  </si>
  <si>
    <t>WOS:A1991GW69800003</t>
  </si>
  <si>
    <t>SMITH, WO; HARRISON, WG</t>
  </si>
  <si>
    <t>NEW PRODUCTION IN POLAR-REGIONS - THE ROLE OF ENVIRONMENTAL CONTROLS</t>
  </si>
  <si>
    <t>ICE-EDGE ZONE; MARINE-PHYTOPLANKTON; ANTARCTIC PHYTOPLANKTON; INORGANIC NITROGEN; SCOTIA SEA; WATER COLUMN; WEDDELL SEA; NITRATE; PHOTOSYNTHESIS; TEMPERATURE</t>
  </si>
  <si>
    <t>Polar regions have extreme environmental conditions, but the degree to which polar phytoplankton have adaptations, particularly with respect to nitrogen uptake, is unknown. The effects of temperature, nutrient concentrations and irradiance on nitrogen uptake were investigated in diverse (Arctic and Antarctic) polar environments by analysing experimental data as well as previously published results. The effect of temperature on nitrogen uptake was found to be similar to its effect on photosynthesis, with Q10 values slightly greater than 2. Phytoplankton showed a saturation response to nitrogen (nitrate, ammonium and urea) concentrations, and half-saturation constants were less than 1.0-mu-M. Both of these responses are similar to those found in temperate waters. The coupling of irradiance to nitrogen uptake was significantly different from that of carbon. Ammonium and nitrate uptake saturated at lower irradiances than carbon uptake (&lt; 10 vs 30-55 W m-2), and nitrate uptake showed the greatest photoinhibition. A significant amount of ammonium was removed in darkness, which is consistent with the trends observed in field studies. Ratios of carbon:nitrogen uptake throughout the water column were inconsistent with the observed C:N ratios in the particulate matter. The functional relationship between nitrogen uptake and irradiance make estimates of new production in polar waters difficult without a complete understanding of the relationship between carbon and nitrogen uptake.</t>
  </si>
  <si>
    <t>UNIV TENNESSEE,GRAD PROGRAM ECOL,KNOXVILLE,TN 37996; FISHERIES &amp; OCEANS CANADA,BEDFORD INST OCEANOG,DEPT FISHERIES &amp; OCEANS,DIV BIOL OCEANOG,DARTMOUTH B2Y 4A2,NS,CANADA</t>
  </si>
  <si>
    <t>University of Tennessee System; University of Tennessee Knoxville; Fisheries &amp; Oceans Canada; Bedford Institute of Oceanography</t>
  </si>
  <si>
    <t>SMITH, WO (corresponding author), UNIV TENNESSEE,DEPT BOT,KNOXVILLE,TN 37996, USA.</t>
  </si>
  <si>
    <t>10.1016/0198-0149(91)90085-T</t>
  </si>
  <si>
    <t>GR981</t>
  </si>
  <si>
    <t>WOS:A1991GR98100002</t>
  </si>
  <si>
    <t>BOTZ, R; BOHRMANN, G</t>
  </si>
  <si>
    <t>LOW-TEMPERATURE OPAL-CT PRECIPITATION IN ANTARCTIC DEEP-SEA SEDIMENTS - EVIDENCE FROM OXYGEN ISOTOPES</t>
  </si>
  <si>
    <t>SILICA DIAGENESIS; DRILLING PROJECT; CALIFORNIA; HYDROGEN; ORIGIN; RATIOS; CHERT</t>
  </si>
  <si>
    <t>Porcellanite has been found in Antarctic deep-sea sediments of shallow burial depth at four different sites in host sediments younger than 4 Ma. Oxygen isotope analysis shows that the opal-CT samples are extremely rich in O-18 (delta-O-18 = 41.2 to 44.7 parts per thousand rel. SMOW). According to the quartz/water fractionation the calculated isotopic opal-CT formation temperature is in the range of 0 to 4-degrees-C. This agrees well with sediment temperature measurements. The low opal-CT precipitation temperature contrasts with current ideas about later diagenetic formation of opal-CT at higher temperatures of 18 to 56-degrees-C.</t>
  </si>
  <si>
    <t>ALFRED WEGENER INST POLAR &amp; MARINE RES,W-2850 BREMERHAVEN,GERMANY; UNIV KIEL,MUSEUM GEOL PALAONTOL,W-2300 KIEL 1,GERMANY</t>
  </si>
  <si>
    <t>Helmholtz Association; Alfred Wegener Institute, Helmholtz Centre for Polar &amp; Marine Research; University of Kiel</t>
  </si>
  <si>
    <t>BOTZ, R (corresponding author), UNIV KIEL,INST GEOL PALAONTOL,OLSHAUSENSTR 40,W-2300 KIEL 1,GERMANY.</t>
  </si>
  <si>
    <t>Bohrmann, Gerhard/D-4474-2017</t>
  </si>
  <si>
    <t>Bohrmann, Gerhard/0000-0001-9976-4948</t>
  </si>
  <si>
    <t>10.1016/0012-821X(91)90105-Q</t>
  </si>
  <si>
    <t>GZ589</t>
  </si>
  <si>
    <t>WOS:A1991GZ58900015</t>
  </si>
  <si>
    <t>TZABAR, Y; PENNINGTON, TH</t>
  </si>
  <si>
    <t>THE POPULATION-STRUCTURE AND TRANSMISSION OF ESCHERICHIA-COLI IN AN ISOLATED HUMAN COMMUNITY - STUDIES ON AN ANTARCTIC BASE</t>
  </si>
  <si>
    <t>HOST</t>
  </si>
  <si>
    <t>The population structure and transmission of Escherichia coli in a small group of individuals isolated for 26 weeks on an Antarctic base were studied by multilocus electrophoresis of eight enzymes and plasmid analysis. Two hundred and sixty-nine strains were isolated. They were grouped into 60 allozyme types (ETs). Half of these ETs were only isolated once; others were repeatedly isolated from single subjects. Eleven were found in more than one subject and the pattern of the occurrence of some of them was considered to provide evidence of their spread from subject to subject.</t>
  </si>
  <si>
    <t>TZABAR, Y (corresponding author), UNIV ABERDEEN,DEPT MED MICROBIOL,ABERDEEN AB9 2ZD,SCOTLAND.</t>
  </si>
  <si>
    <t>10.1017/S0950268800049232</t>
  </si>
  <si>
    <t>GX262</t>
  </si>
  <si>
    <t>WOS:A1991GX26200008</t>
  </si>
  <si>
    <t>DELILLE, D; CAHET, G</t>
  </si>
  <si>
    <t>SHORT-TERM CHANGES OF MARINE BACTERIOPLANKTON IN ANTARCTIC COASTAL ENVIRONMENT</t>
  </si>
  <si>
    <t>SHORT-TERM VARIATIONS, TOTAL BACTERIOPLANKTON; BACTERIAL PRODUCTION; HETEROTROPHIC BACTERIOPLANKTON; ANTARCTICA</t>
  </si>
  <si>
    <t>ICE MICROBIAL COMMUNITIES; MCMURDO-SOUND; GROWTH-RATES; AQUATIC ENVIRONMENTS; BACTERIAL PRODUCTION; DIVIDING CELLS; SEA ICE; FREQUENCY; ACID; DNA</t>
  </si>
  <si>
    <t>DELILLE, D (corresponding author), UNIV PIERRE &amp; MARIE CURIE,OBSERV BANYULS,ARAGO LAB,UA 117,F-66650 BANYULS SUR MER,FRANCE.</t>
  </si>
  <si>
    <t>10.1016/0272-7714(91)90042-A</t>
  </si>
  <si>
    <t>GW712</t>
  </si>
  <si>
    <t>WOS:A1991GW71200004</t>
  </si>
  <si>
    <t>EGAN, WG; HOGAN, AW; ZHU, H</t>
  </si>
  <si>
    <t>PHYSICAL VARIATION OF WATER-VAPOR, AND THE RELATION WITH CARBON-DIOXIDE</t>
  </si>
  <si>
    <t>ATMOSPHERIC TRACE GAS; PRECIPITATION; ANTARCTICA; TRANSPORT</t>
  </si>
  <si>
    <t>Analysis of the long term NOAA carbon dioxide flask sample records to examine the exchange among the continental Antarctic air mass and other air masses shows a meteorological variation of carbon dioxide concentration. There is an inverse relation between the seasonal variation of carbon dioxide concentration and water vapor at all stations examined. Well established diffusion coefficients indicate an interaction of water and carbon dioxide vapor on the molecular scale. Laboratory experiments using a Fourier transform spectrometer show carbon dioxide to be removed from an airstream in proportion to water vapor precipitated. We propose that interaction of carbon dioxide and water vapor in the atmosphere provides temporary sinks that can influence the balance of the carbon dioxide budget.</t>
  </si>
  <si>
    <t>USA,COLD REG RES &amp; ENGN LAB,HANOVER,NH 03755; CUNY CITY COLL,DEPT CHEM,NEW YORK,NY 10031</t>
  </si>
  <si>
    <t>United States Department of Defense; United States Army; U.S. Army Corps of Engineers; U.S. Army Engineer Research &amp; Development Center (ERDC); Cold Regions Research &amp; Engineering Laboratory (CRREL); City University of New York (CUNY) System; City College of New York (CUNY)</t>
  </si>
  <si>
    <t>EGAN, WG (corresponding author), CUNY YORK COLL,DEPT NAT SCI,JAMAICA,NY 11451, USA.</t>
  </si>
  <si>
    <t>10.1029/91GL02770</t>
  </si>
  <si>
    <t>GY093</t>
  </si>
  <si>
    <t>WOS:A1991GY09300018</t>
  </si>
  <si>
    <t>Keir, RS</t>
  </si>
  <si>
    <t>Keir, Robin S.</t>
  </si>
  <si>
    <t>THE EFFECT OF VERTICAL NUTRIENT REDISTRIBUTION ON SURFACE OCEAN δ13C</t>
  </si>
  <si>
    <t>LAST CLIMATIC CYCLE; ATMOSPHERIC CO2; DEEP; CIRCULATION; WATER; INTERMEDIATE</t>
  </si>
  <si>
    <t>Processes that shift nutrients from mid to lower ocean depths may or may not increase the ocean's vertical carbon pump. Redistribution of delta C-13 produced by these processes is compared in two box models: a vertical three-box ocean and a thirteen-box ocean. In the former there is no delta C-13 fractionation laterally between surface waters, and the ocean nutrient and delta C-13 distributions are linearly correlated. This correlation is not changed when these tracers become redistributed, and if the model surface ocean is nutrient limited, the surface delta C-13 cannot change. In the 13-box ocean there is a transfer of negative delta C-13 from the cold surface water through the atmosphere into the warm ocean. Its delta C-13 is therefore lower than it would be as a result of the carbon pump by itself. If a middepth nutrient depletion occurs because of lower nutrients in Antarctic waters, the warm surface delta C-13 increases. If the vertical nutrient shift occurs because of ocean circulation or biological recycling changes, the warm surface water delta C-13 change depends on the ratio of its vertical CO2 fluxes, i.e., exchange of atmospheric CO2 versus upwelling total CO2 and net biological production. If this ratio remains about the same, then little change occurs in surface delta C-13, and the delta C-13 of Pacific deep water decreases about 0.3%(00). In this case, no change in the average ocean delta C-13 is required to explain observations from sediment data. This would imply that the ice age land biota carbon mass was about the same as that of today. The vertical CO2 flux ratio could be an important consideration if greater wind-driven upwelling is a factor in the nutrient redistribution.</t>
  </si>
  <si>
    <t>[Keir, Robin S.] Christian Albrechts Univ Kiel, GEOMAR, Forschungszentrum Marine Geowissensch, Kiel, Germany</t>
  </si>
  <si>
    <t>University of Kiel; Helmholtz Association; GEOMAR Helmholtz Center for Ocean Research Kiel</t>
  </si>
  <si>
    <t>Keir, RS (corresponding author), GEOMAR, Wischhofstr 1-3, D-2300 Kiel, Germany.</t>
  </si>
  <si>
    <t>Universitat Kiel [Sonderforschungsbereich 313]</t>
  </si>
  <si>
    <t>Universitat Kiel</t>
  </si>
  <si>
    <t>A review by Ed Boyle and comments from Marta von Breymann were very helpful. Support for this work was provided by the Sonderforschungsbereich 313 of the Universitat Kiel.</t>
  </si>
  <si>
    <t>10.1029/91GB01913</t>
  </si>
  <si>
    <t>V70DI</t>
  </si>
  <si>
    <t>WOS:000211486900007</t>
  </si>
  <si>
    <t>CHEN, HY</t>
  </si>
  <si>
    <t>THE PROSPECTS FOR JOINT DEVELOPMENT IN THE SOUTH CHINA SEA</t>
  </si>
  <si>
    <t>ISSUES &amp; STUDIES</t>
  </si>
  <si>
    <t>On account of their geostrategic importance, fisheries, and potential resources of oil and natural gas, the archipelagos of the South China Sea have become a focus of international dispute. Taipei and Peking claim sovereignty over all the islands, while Vietnam, Malaysia, and the Philippines have each laid claim to a number of islands. Various formulas for joint development have been suggested, one of the most popular being the Antarctic Treaty model. However, there are many obstacles to joint development in this area, particularly in the Spratly islands. First of all, the situation today in the Spratlys is very much more complicated than Antarctica in 1959 when the Antarctic Treaty was signed. Then, in spite of calls for cooperation, each claimant nation continues to strengthen its control of the islands and reefs it occupies. These factors, along with nationalist sentiment in both Taipei and Peking, and problems concerning the equitable division of rights and profits in any future joint development authority, make the prospects for joint development doubtful.</t>
  </si>
  <si>
    <t>CHEN, HY (corresponding author), INST INT RELAT,TAIPEI,TAIWAN.</t>
  </si>
  <si>
    <t>INST INTERNAT RELATIONS</t>
  </si>
  <si>
    <t>MUCHA</t>
  </si>
  <si>
    <t>64 WAN SHOU ROAD, MUCHA, TAIPEI, TAIWAN</t>
  </si>
  <si>
    <t>1013-2511</t>
  </si>
  <si>
    <t>ISSUES STUD</t>
  </si>
  <si>
    <t>Issues Stud.</t>
  </si>
  <si>
    <t>Area Studies; International Relations; Political Science</t>
  </si>
  <si>
    <t>Area Studies; International Relations; Government &amp; Law</t>
  </si>
  <si>
    <t>HK574</t>
  </si>
  <si>
    <t>WOS:A1991HK57400006</t>
  </si>
  <si>
    <t>BOUTRON, CF; BOLSHOV, MA; RUDNIEV, SN; HARTMANN, FP; HUTCH, B; BARKOV, NI</t>
  </si>
  <si>
    <t>DIRECT DETERMINATION OF LEAD AND CADMIUM DOWN TO SUB PG/G LEVEL IN ANTARCTIC AND GREENLAND SNOW AND ICE BY LASER ATOMIC FLUORESCENCE SPECTROMETRY</t>
  </si>
  <si>
    <t>JOURNAL DE PHYSIQUE IV</t>
  </si>
  <si>
    <t>2ND INTERNATIONAL CONF ON LASER M2P</t>
  </si>
  <si>
    <t>JUL 09-11, 1991</t>
  </si>
  <si>
    <t>GRENOBLE, FRANCE</t>
  </si>
  <si>
    <t>SPECTROSCOPY; ELEMENTS; PACIFIC</t>
  </si>
  <si>
    <t>We present here the results of the first direct measurements of Pb and Cd in Antarctic and Greenland ancient ice and recent snow at ultralow concentration levels by Laser Excited Atomic Fluorescence Spectrometry with Electrothermal Atomization (LEAF-ETA) in clean room conditions. The limit of detection was found to be about 5 fg for Pb and 0.5 fg for Cd. Various snow and ice samples were analysed, allowing to reconstruct the past variations of the natural global atmospheric cycles of these two toxic metals during the last climatic cycle and to assess their recent alteration by man in both hemispheres.</t>
  </si>
  <si>
    <t>USSR ACAD SCI,INST SPECT,TROICK 142092,USSR; UNIV GRENOBLE 1,SPECTROMETRIE PHYS LAB,F-38402 ST MARTIN DHERES,FRANCE; RINGSDORFF WERKE GMBH,W-5300 BONN 2,GERMANY; LENINGRAD ARCTIC &amp; ANTARCTIC RES INST,LENINGRAD 199226,USSR</t>
  </si>
  <si>
    <t>Russian Academy of Sciences; Institute of Spectroscopy; Communaute Universite Grenoble Alpes; Universite Grenoble Alpes (UGA); Arctic &amp; Antarctic Research Institute</t>
  </si>
  <si>
    <t>BOUTRON, CF (corresponding author), CNRS,GLACIOL &amp; GEOPHYS ENVIRONNEMENT LAB,54 RUE MOLIERE,BP 96,F-38402 ST MARTIN DHERES,FRANCE.</t>
  </si>
  <si>
    <t>Bolshov, Mikhail/J-2249-2012; Hartmann, Félix P./I-6916-2019</t>
  </si>
  <si>
    <t>Hartmann, Félix P./0000-0001-6225-1268</t>
  </si>
  <si>
    <t>EDITIONS PHYSIQUE</t>
  </si>
  <si>
    <t>LES ULIS CEDEX</t>
  </si>
  <si>
    <t>Z I DE COURTABOEUF AVE 7 AV DU HOGGAR, BP 112, 91944 LES ULIS CEDEX, FRANCE</t>
  </si>
  <si>
    <t>1155-4339</t>
  </si>
  <si>
    <t>J PHYS IV</t>
  </si>
  <si>
    <t>J. Phys. IV</t>
  </si>
  <si>
    <t>10.1051/jp4:19917186</t>
  </si>
  <si>
    <t>Physics, Multidisciplinary</t>
  </si>
  <si>
    <t>JJ314</t>
  </si>
  <si>
    <t>WOS:A1991JJ31400140</t>
  </si>
  <si>
    <t>KARSTEN, U; WIENCKE, C; KIRST, GO</t>
  </si>
  <si>
    <t>THE EFFECT OF SALINITY CHANGES UPON THE PHYSIOLOGY OF EULITTORAL GREEN MACROALGAE FROM ANTARCTICA AND SOUTHERN CHILE .2. INTRACELLULAR INORGANIC-IONS AND ORGANIC-COMPOUNDS</t>
  </si>
  <si>
    <t>JOURNAL OF EXPERIMENTAL BOTANY</t>
  </si>
  <si>
    <t>ANTARCTIC GREEN ALGAE; SALINITY STRESS; OSMOTIC ADJUSTMENT; DMSP</t>
  </si>
  <si>
    <t>ENTEROMORPHA-INTESTINALIS; SOLUTE ACCUMULATION; TURGOR PRESSURE; STEADY-STATE; MARINE-ALGAE; PROLINE; STRESS; WATER; COMPATIBILITY</t>
  </si>
  <si>
    <t>The effects of hypo- and hypersaline treatments ranging from 7-68 parts per thousand on the intracellular inorganic ion and organic solute concentrations were determined in the eulittoral green macroalgae Ulothrix implexa, Ulothrix subflaccida, Enteromorpha bulbosa, Acrosiphonia arcta, and Ulva rigida from Antarctica and Southern Chile. The main inorganic cations were K+, Na+, and Mg2+ in all species. The major osmolyte in E. bulbosa, A. arcta, and U. rigida was K+ at increasing salinities. In both Ulothrix species, however, K+ levels declined during hypersaline stress and Na+ concentrations rose significantly. The main inorganic anions were Cl-, SO42-, and PO43 in all algae, while E. bulbosa and U. rigida also contained NO3-. A. arcta showed an extremely high SO42- content. The organic solutes proline, sucrose, and beta-dimethylsulphoniopropionate (DMSP) played an important role in osmotic acclimation. The occurrence of three organic osmolytes suggests an additional function of these solutes as cryoprotectants in the cold-water macroalgae investigated.</t>
  </si>
  <si>
    <t>INST POLAR &amp; MARINE RES,W-2850 BREMERHAVEN,GERMANY</t>
  </si>
  <si>
    <t>KARSTEN, U (corresponding author), UNIV BREMEN,DEPT MARINE BOT,FB 2,W-2800 BREMEN 33,GERMANY.</t>
  </si>
  <si>
    <t>0022-0957</t>
  </si>
  <si>
    <t>J EXP BOT</t>
  </si>
  <si>
    <t>J. Exp. Bot.</t>
  </si>
  <si>
    <t>10.1093/jxb/42.12.1533</t>
  </si>
  <si>
    <t>GV465</t>
  </si>
  <si>
    <t>WOS:A1991GV46500006</t>
  </si>
  <si>
    <t>COLD ADAPTATION</t>
  </si>
  <si>
    <t>ANTARCTIC FISHES; TOLERANCE; PROTEINS; INVERTEBRATES; INSECTS</t>
  </si>
  <si>
    <t>CLARKE, A (corresponding author), BRITISH ANTARCTIC SURVEY, HIGH CROSS, CAMBRIDGE CB3 0ET, ENGLAND.</t>
  </si>
  <si>
    <t>1469-7998</t>
  </si>
  <si>
    <t>10.1111/j.1469-7998.1991.tb04339.x</t>
  </si>
  <si>
    <t>GV631</t>
  </si>
  <si>
    <t>WOS:A1991GV63100017</t>
  </si>
  <si>
    <t>LEHMAN, JT</t>
  </si>
  <si>
    <t>INTERACTING GROWTH AND LOSS RATES - THE BALANCE OF TOP-DOWN AND BOTTOM-UP CONTROLS IN PLANKTON COMMUNITIES</t>
  </si>
  <si>
    <t>ANTARCTIC PHYTOPLANKTON; LAKES; PACIFIC; ZOOPLANKTON; DEPENDENCE; MARINE; IRON</t>
  </si>
  <si>
    <t>Application of resource-based competition theory to high-nutrient, low-chlorophyll regions of the ocean suggests that single-factor controls on vertical export rates of carbon from euphotic zones are unlikely. High specific rates of grazing or sinking losses interact with growth physiology to produce nutrient requirements in situ that are much higher than those required for the growth of populations held in bottle bioassays. The efficiency of vertical export of carbon by sinking particulates can vary with species composition of the plankton, which in turn can be altered by nutrient manipulation. A simulation model explores possible changes to species composition and vertical carbon flux which might result from addition of Fe to Southern Ocean plankton communities. Nutrient manipulation permits invasion of plankton communities by taxa not originally present and does not necessarily increase the biomass or metabolism of resident species. This makes a priori prediction of fluxes associated with an enriched and altered community fundamentally uncertain if predictions are based on stoichiometries and physiologies of the original resident taxa. Vertical carbon flux could either increase or decrease in response to single-element addition, depending on the attributes of the invading species.</t>
  </si>
  <si>
    <t>UNIV MICHIGAN, CTR GREAT LAKES &amp; AQUAT SCI, ANN ARBOR, MI 48109 USA</t>
  </si>
  <si>
    <t>UNIV MICHIGAN, DEPT BIOL, NAT SCI BLDG, ANN ARBOR, MI 48109 USA.</t>
  </si>
  <si>
    <t>1939-5590</t>
  </si>
  <si>
    <t>10.4319/lo.1991.36.8.1546</t>
  </si>
  <si>
    <t>HR981</t>
  </si>
  <si>
    <t>WOS:A1991HR98100005</t>
  </si>
  <si>
    <t>BRULAND, KW; DONAT, JR; HUTCHINS, DA</t>
  </si>
  <si>
    <t>INTERACTIVE INFLUENCES OF BIOACTIVE TRACE-METALS ON BIOLOGICAL PRODUCTION IN OCEANIC WATERS</t>
  </si>
  <si>
    <t>SYMP ON WHAT CONTROLS PHYTOPLANKTON PRODUCTION IN NUTRIENT-RICH AREAS OF THE OPEN SEA</t>
  </si>
  <si>
    <t>FEB 22-24, 1991</t>
  </si>
  <si>
    <t>SAN MARCOS, CA</t>
  </si>
  <si>
    <t>CATHODIC STRIPPING VOLTAMMETRY; DIATOM THALASSIOSIRA-WEISSFLOGII; NORTHEAST PACIFIC WATERS; MARINE DIATOM; SARGASSO SEA; PHYTOPLANKTON GROWTH; COMPLEXING CAPACITY; OXIDATION-KINETICS; IRON; COPPER</t>
  </si>
  <si>
    <t>We present an overview of the oceanic chemistries of the bioactive trace metals, Mn, Fe, Co, Ni, Cu, and Zn; we combine field data with results from laboratory phytoplankton culture-trace metal studies and speculate on the potential influences of these trace metals on oceanic plankton production and species composition. Most field studies have focused on the effects of single metals. However, we propose that synergistic and antagonistic interactions between multiple trace metals could be very important in the oceans. Trace metal antagonisms that may prove particularly important are those between Cu and the potential biolimiting metals Fe, Mn, and Zn. These antagonistic interactions could have the greatest influence on biological productivity in areas of the open ocean isolated from terrestrial inputs, such as the remote high nutrient regions of the Pacific and Antarctic Oceans. The emerging picture of trace metal-biota interactions in these oceanic areas is one in which biology strongly influences distribution and chemical speciation of all these bioactive trace metals. It also seems likely that many of these bioactive trace metals and their speciation may influence levels of primary productivity, species composition, and trophic structure. Future investigations should give more complete consideration to the interactive effects of biologically important trace metals.</t>
  </si>
  <si>
    <t>BRULAND, KW (corresponding author), UNIV CALIF SANTA CRUZ,INST MARINE SCI,SANTA CRUZ,CA 95064, USA.</t>
  </si>
  <si>
    <t>Hutchins, David A/D-3301-2013</t>
  </si>
  <si>
    <t>Hutchins, David A/0000-0002-6637-756X</t>
  </si>
  <si>
    <t>10.4319/lo.1991.36.8.1555</t>
  </si>
  <si>
    <t>WOS:A1991HR98100006</t>
  </si>
  <si>
    <t>CULLEN, JJ</t>
  </si>
  <si>
    <t>HYPOTHESES TO EXPLAIN HIGH-NUTRIENT CONDITIONS IN THE OPEN SEA</t>
  </si>
  <si>
    <t>PHYTOPLANKTON GROWTH-RATES; PARTICULATE ORGANIC-MATTER; ANTARCTIC PHYTOPLANKTON; PACIFIC-OCEAN; MARINE-PHYTOPLANKTON; PRIMARY PRODUCTIVITY; UPWELLING CENTER; IRON-DEFICIENCY; SOUTHERN-OCEAN; SIZE STRUCTURE</t>
  </si>
  <si>
    <t>Oceanic high-nutrient, low-chlorophyll waters are characterized principally by the persistence of major nutrients at the sea surface. This condition indicates control of autotrophic production by something other than NO3 or PO4, but the nature of this control is at present unresolved. The range of hypotheses to explain the high-nutrient condition is illustrated by the grazing hypothesis (specific growth rates of phytoplankton are maximal and environmental stability allows development of a balanced food web that maintains low standing crops of phytoplankton) and the iron hypothesis (standing crop of plankton is constrained by availability of Fe: if more Fe were available, the standing crop of phytoplankton would increase and NO3 would be depleted, despite grazing). The iron hypothesis has been examined experimentally in the subarctic and equatorial Pacific and in Antarctic waters. In each environment, Fe enrichment enhanced the final yield of phytoplankton biomass after incubations of many days. Interpretation of these experiments is contentious because containment in bottles is unnatural. Nonetheless, recent studies in the laboratory and in the field indicate that Fe and possibly other trace elements exert selective pressures on oceanic phytoplankton and that enrichment of high-nutrient waters with Fe would change the species composition of phytoplankton and food-web interactions, thereby enhancing utilization of NO3. The magnitude of this enhancement cannot be predicted with confidence. Results from the central equatorial Pacific indicate that the specific growth rates of phytoplankton are adequate to overcome physical forcing and to deplete ambient NO3 in the euphotic zone. It is suggested that grazing controls the populations of the dominant, small cells. However, the supply of Fe might ultimately regulate nutrient utilization by limiting the specific growth rates of larger cells that might otherwise escape grazing control and bloom. Observations from the subarctic Pacific are consistent with this view, but the regulation of phytoplankton growth and nutrient utilization might not be the same in cold, physically perturbed Antarctic waters.</t>
  </si>
  <si>
    <t>DALHOUSIE UNIV, DEPT OCEANOG, HALIFAX B3H 4J1, NS, CANADA</t>
  </si>
  <si>
    <t>Dalhousie University</t>
  </si>
  <si>
    <t>Cuillen, John/AAE-1371-2019; Cullen, John J/B-6105-2008</t>
  </si>
  <si>
    <t>Cuillen, John/0000-0002-7740-0999;</t>
  </si>
  <si>
    <t>10.4319/lo.1991.36.8.1578</t>
  </si>
  <si>
    <t>WOS:A1991HR98100007</t>
  </si>
  <si>
    <t>NELSON, DM; SMITH, WO</t>
  </si>
  <si>
    <t>SVERDRUP REVISITED - CRITICAL DEPTHS, MAXIMUM CHLOROPHYLL LEVELS, AND THE CONTROL OF SOUTHERN-OCEAN PRODUCTIVITY BY THE IRRADIANCE-MIXING REGIME</t>
  </si>
  <si>
    <t>PHYTOPLANKTON BLOOM DYNAMICS; ICE-EDGE ZONE; WEDDELL SEA; ROSS SEA; SPRING BLOOM; SCOTIA SEA; GROWTH; IRON; DISTRIBUTIONS; OCEANOGRAPHY</t>
  </si>
  <si>
    <t>A reformulation of Sverdrup's critical-depth calculation, using recent optical and physiological information, is developed and applied to data from the Southern Ocean. Comparisons between calculated critical depths (Z(c)) and mixed-layer depths (Z(m)) indicate that both the marginal ice zone and the open waters of the Antarctic Circumpolar Current provide favorable irradiance-mixing regimes for the initiation and early development of phytoplankton blooms in summer (i.e. Z(c) &gt; Z(m) when phytoplankton biomass is low and the water clear; that when ice-edge blooms develop, Z(c) shoals to depths about equal to Z(m), implying that phytoplankton standing stocks in ice-edge blooms may be self-limiting as a result of reduced penetration of irradiance; and that the highest chlorophyll levels that can be sustained in summer in open waters not stabilized by meltwater are approximately 1.0-mu-g liter-1 in the Weddell and Scotia Seas and may be less in areas that experience stronger winds.</t>
  </si>
  <si>
    <t>UNIV TENNESSEE,DEPT BOT,KNOXVILLE,TN 37996; UNIV TENNESSEE,GRAD PROGRAM ECOL,KNOXVILLE,TN 37996</t>
  </si>
  <si>
    <t>University of Tennessee System; University of Tennessee Knoxville; University of Tennessee System; University of Tennessee Knoxville</t>
  </si>
  <si>
    <t>NELSON, DM (corresponding author), OREGON STATE UNIV,COLL OCEANOG,CORVALLIS,OR 97331, USA.</t>
  </si>
  <si>
    <t>10.4319/lo.1991.36.8.1650</t>
  </si>
  <si>
    <t>WOS:A1991HR98100011</t>
  </si>
  <si>
    <t>MITCHELL, BG; BRODY, EA; HOLMHANSEN, O; MCCLAIN, C; BISHOP, J</t>
  </si>
  <si>
    <t>LIGHT LIMITATION OF PHYTOPLANKTON BIOMASS AND MACRONUTRIENT UTILIZATION IN THE SOUTHERN-OCEAN</t>
  </si>
  <si>
    <t>MARGINAL ICE-ZONE; ANTARCTIC PHYTOPLANKTON; WEDDELL SEA; MARINE-PHYTOPLANKTON; BLOOM DYNAMICS; SCOTIA SEA; TEMPERATURE; GROWTH; AMMONIUM; NITROGEN</t>
  </si>
  <si>
    <t>The Antarctic Circumpolar Current (ACC) is unique in that it has continually high concentrations of major plant nutrients but low phytoplankton biomass. This enigmatic phenomenon is the focus of significant speculation that trace nutrients, including Fe, may limit phytoplankton crop size. Global climatologies indicate that the ACC is a region with low surface temperatures, weak density stratification, little summertime surface solar irradiance, and strong wind stress. These physical phenomena act to limit growth rates of the phytoplankton community. Using a photo-physiological description of phytoplankton growth in a simple one-dimensional ecosystem model forced by observations or climatologies of mixing depth and surface irradiance, we make an evaluation of the potential for massive, nutrient-exhausting, phytoplankton blooms forming in the ACC. The ACC has persistent mixed layers in excess of 50 m. Literature values and model optimization indicate that the minimal aggregate specific loss rate for phytoplankton, including respiration, sinking, and grazing, is approximately 0.2 d-1. For a minimal loss rate and typical physical conditions of stratification and surface irradiance, the model predicts that phytoplankton in the ACC would not utilize &gt; 10% of the available macronutrients. Without a mechanism for increasing the strength of stratification, we predict that massive Fe additions to the Southern Ocean would fail to significantly mitigate the atmospheric CO2 derived from fossil fuel.</t>
  </si>
  <si>
    <t>UNIV CALIF SAN DIEGO,SCRIPPS INST OCEANOG,POLAR RES PROGRAM,LA JOLLA,CA 92093; NASA,GODDARD SPACE FLIGHT CTR,GREENBELT,MD 20771; COLUMBIA UNIV,LAMONT DOHERTY GEOL OBSERV,PALISADES,NY 10964</t>
  </si>
  <si>
    <t>University of California System; University of California San Diego; Scripps Institution of Oceanography; National Aeronautics &amp; Space Administration (NASA); NASA Goddard Space Flight Center; Columbia University</t>
  </si>
  <si>
    <t>Bishop, James/0000-0002-8036-3017; Mitchell, B. Greg/0000-0002-8550-4333</t>
  </si>
  <si>
    <t>10.4319/lo.1991.36.8.1662</t>
  </si>
  <si>
    <t>WOS:A1991HR98100012</t>
  </si>
  <si>
    <t>DUGDALE, RC; WILKERSON, FP</t>
  </si>
  <si>
    <t>LOW SPECIFIC NITRATE UPTAKE RATE - A COMMON FEATURE OF HIGH-NUTRIENT, LOW-CHLOROPHYLL MARINE ECOSYSTEMS</t>
  </si>
  <si>
    <t>ANTARCTIC PHYTOPLANKTON; UPWELLING AREAS; NITROGEN UPTAKE; SEA; AMMONIUM; PACIFIC; GROWTH; IRON; TEMPERATURE; DYNAMICS</t>
  </si>
  <si>
    <t>We have searched for common features of three high-nutrient, low-chlorophyll (HNLC) regions of interest-the Southern Ocean, the eastern equatorial Pacific, and Station P in the northeast Pacific. In each of these areas, the rates of specific NO3 uptake, whether normalized to particulate organic nitrogen (PON) or chlorophyll, are low compared to coastal upwelling systems with comparable nutrient concentrations. When maximum values of NO3 concentration and maximum values of PON-specific (NO3)-N-15 uptake, (VNO3)-N-15, are plotted together with values from coastal upwelling systems, the data diverge into a high (VNO3)-N-15 track for the coastal systems, and a low (VNO3)-N-15 track for the three HNLC regions which have (VNO3)-N-15 values consistent with oligotrophic regions and so are functionally oligotrophic. These values of (VNO3)-N-15 are too low to allow biomass accumulation and the formation of blooms of diatoms. One possible reason for the lack of high (VNO3)-N-15 values in the HNLC regions is that seeding of the large, fast-growing, fast-sinking diatoms is inadequate and primarily due to the lack of a bottom or other recirculation system to assure a supply of these diatoms to the surface regions. Grazing control limits biomass development and may function to hold (VNO3)-N-15 to low values resulting in conditions certain to appear as HNLC. Comparison with model results suggests that deep mixed layers in the Southern Ocean and at Station P may limit (VNO3)-N-15 and that in much of the eastern equatorial Pacific NO3 concentrations are too low for VNO3 to develop to coastal upwelling values. Strong dependence on temperature of N and C uptake in psychrophilic Antarctic phytoplankton and sea-ice algae may be a dominant factor in constraining (VNO3)-N-15 to low values in the Southern Ocean. Inadequate levels of available Fe could be expected to lead to low specific (NO3)-N-15 uptake. However, experiments conducted to date in all three HNLC regions fail to show a response of (VNO3)-N-15 to Fe additions within the first few days of enclosure experiments. Si(OH)4 concentrations are low with respect to half-saturation values, K(s) for Si(OH)4) in the eastern equatorial Pacific and in the Southern Ocean where surprisingly high K(s) values for Si(OH)4 have been reported.</t>
  </si>
  <si>
    <t>UNIV SO CALIF,HANCOCK INST MARINE STUDIES,LOS ANGELES,CA 90089</t>
  </si>
  <si>
    <t>University of Southern California</t>
  </si>
  <si>
    <t>DUGDALE, RC (corresponding author), UNIV SO CALIF,DEPT BIOL,LOS ANGELES,CA 90089, USA.</t>
  </si>
  <si>
    <t>10.4319/lo.1991.36.8.1678</t>
  </si>
  <si>
    <t>WOS:A1991HR98100013</t>
  </si>
  <si>
    <t>COCHLAN, WP; HARRISON, PJ; DENMAN, KL</t>
  </si>
  <si>
    <t>DIEL PERIODICITY OF NITROGEN UPTAKE BY MARINE-PHYTOPLANKTON IN NITRATE-RICH ENVIRONMENTS</t>
  </si>
  <si>
    <t>SUBARCTIC PACIFIC-OCEAN; ORGANIC NITROGEN; ANTARCTIC PHYTOPLANKTON; SKELETONEMA-COSTATUM; NATURAL-POPULATIONS; SHIPBOARD CULTURES; AMMONIUM UPTAKE; N-15 UPTAKE; TIME-COURSE; SCOTIA SEA</t>
  </si>
  <si>
    <t>It has been suggested that daily measurements of NO3- uptake by phytoplankton are indicative of the magnitude of flux of organic matter from the surface layers to the deep ocean (i.e. the magnitude of the biological pump). We used the N-15 tracer technique to examine the magnitude of diel periodicity in the uptake of nitrogenous nutrients by microplankton in nutrient-rich environments of the oceanic subarctic Pacific and an upwelled plume off the British Columbia coast. In the subarctic Pacific, specific NO3- uptake rates, calculated at 3-h intervals for 24 h, demonstrated a clear diel pattern; average nighttime rate (0.0047 h-1) was about half the average daylight rate (0.0085 h-1). Off British Columbia, drogued drifter buoys were used to guide repeated sampling of the euphotic zone of an upwelled plume at 6-h intervals for &gt; 48 h. Specific rates of NO3- and NH4+ uptake by phytoplankton from the near-surface and the 30% I0 light depth showed pronounced diel periodicity, whereas uptake rates of N were more or less constant over the day-night cycle at the bottom of the euphotic zone (1% I0). The average nighttime rates of the upper waters were 15-16 and 30-36 % of the NO3- and NH4+ daylight rates. Our results differ from several previous diel studies in that both NO3- and NH4+ uptake demonstrated definitive diel cycles with the magnitude of periodicity in NH4+ uptake being similar to that of NO3- uptake. We also found that NO3-, not NH4+ seems to be the preferred source of N during daylight, while NH4+ is preferred at night. Estimates of daily NO3- uptake rates extrapolated from short-term (e.g. 4 h) incubations may considerably underestimate the magnitude of the biological pump, depending on the magnitude of diel periodicity in NO3- uptake.</t>
  </si>
  <si>
    <t>UNIV BRITISH COLUMBIA,DEPT OCEANOG,VANCOUVER V6T 1Z4,BC,CANADA; UNIV BRITISH COLUMBIA,DEPT BOT,VANCOUVER V6T 1Z4,BC,CANADA; FISHERIES &amp; OCEANS CANADA,PATRICIA BAY INST OCEAN SCI,DIV OCEAN PHYS,SYDNEY V8L 4B2,BC,CANADA</t>
  </si>
  <si>
    <t>University of British Columbia; University of British Columbia; Fisheries &amp; Oceans Canada</t>
  </si>
  <si>
    <t>COCHLAN, WP (corresponding author), UNIV CALIF SAN DIEGO,SCRIPPS INST OCEANOG,DIV MARINE BIOL RES,0202,LA JOLLA,CA 92093, USA.</t>
  </si>
  <si>
    <t>10.4319/lo.1991.36.8.1689</t>
  </si>
  <si>
    <t>WOS:A1991HR98100014</t>
  </si>
  <si>
    <t>MARTIN, JH; GORDON, RM; FITZWATER, SE</t>
  </si>
  <si>
    <t>THE CASE FOR IRON</t>
  </si>
  <si>
    <t>PACIFIC; SEAWATER; OCEAN</t>
  </si>
  <si>
    <t>Excess major nutrients occur in offshore areas ranging from the tropical equatorial Pacific to the polar Antarctic. In spite of the great ecological differences in these environments, we believe they share a common trait: iron deficiency. Here we present the case for iron; we point out that all of these areas are far from Fe-rich terrestrial sources and that atmospheric dust loads in these regions are amongst the lowest in the world. We summarize experiments performed in three nutrient-rich areas: The Gulf of Alaska, the Ross Sea, and the equatorial Pacific. In general, populations without added Fe doubled at rates 11-40% of the expected maxima at various temperatures. The addition of nanomole quantities of Fe increased these doubling rates by factors of 2-3. In spite of the lack of Fe, tightly coupled phytoplankton/zooplankton communities seem to inhabit these major nutrient-rich areas. Since Fe is required for the synthesis of chlorophyll and nitrate reductase, little chlorophyll is found and NH3 is the favored N source. Normal rate values of specific productivity indicate that these populations are healthy, but limited by the insufficient Fe supply. When Fe becomes available either artificially in bottle experiments or in the environment as Fe-rich land masses are approached, diatoms quickly bloom, chlorophyll levels increase, and nutrient stocks are rapidly depleted. These combined results indicate that Fe availability is the primary factor controlling phytoplankton production in nutrient-rich areas of the open sea.</t>
  </si>
  <si>
    <t>MARTIN, JH (corresponding author), MOSS LANDING MARINE LABS,MOSS LANDING,CA 95039, USA.</t>
  </si>
  <si>
    <t>10.4319/lo.1991.36.8.1793</t>
  </si>
  <si>
    <t>WOS:A1991HR98100022</t>
  </si>
  <si>
    <t>BUMA, AGJ; DEBAAR, HJW; NOLTING, RF; VANBENNEKOM, AJ</t>
  </si>
  <si>
    <t>METAL ENRICHMENT EXPERIMENTS IN THE WEDDELL-SCOTIA SEAS - EFFECTS OF IRON AND MANGANESE ON VARIOUS PLANKTON COMMUNITIES</t>
  </si>
  <si>
    <t>NORTH-SEA; PHYTOPLANKTON PRODUCTION; ANTARCTIC PHYTOPLANKTON; MARINE-PHYTOPLANKTON; PACIFIC-OCEAN; SPRING BLOOM; SARGASSO SEA; GROWTH; PIGMENTS; WATERS</t>
  </si>
  <si>
    <t>During the European Polarstern Study (EPOS 1988/1989) in the Weddell and Scotia Seas, five series of metal enrichment experiments were carried out with natural plankton communities under ultraclean conditions. Despite a clear stimulation of growth by the addition of Fe, control bottles (no additions) also showed rapid buildup of Chl a and complete utilization of a major nutrient within 2 weeks, indicating nonlimiting ambient Fe levels. Effects of Mn additions were less pronounced or absent, whereas extra additions of Zn and Cu in one experiment showed little or no effect. The species composition of the plankton community, monitored by HPLC pigment analysis and microscopic observations, changed in favor of diatoms when Fe was added. The addition of Fe also caused an increase in microzooplankton densities and concentrations of pigment breakdown products. However, metal-mediated shifts in the plankton community were minor compared to major changes resulting from incubation. Changes were most pronounced in experiments where microzooplankton was strongly developed, presumably as a result of excluding mesozooplankton from the bottles. Fe had an impact on plankton growth and species composition, but other factors seem to be responsible for keeping phytoplankton productivity far from its potential in these Antarctic waters.</t>
  </si>
  <si>
    <t>BUMA, AGJ (corresponding author), NETHERLANDS INST SEA RES,POB 59,1790 AB DEN BURG,NETHERLANDS.</t>
  </si>
  <si>
    <t>10.4319/lo.1991.36.8.1865</t>
  </si>
  <si>
    <t>WOS:A1991HR98100027</t>
  </si>
  <si>
    <t>HELBLING, EW; VILLAFANE, V; HOLMHANSEN, O</t>
  </si>
  <si>
    <t>EFFECT OF IRON ON PRODUCTIVITY AND SIZE DISTRIBUTION OF ANTARCTIC PHYTOPLANKTON</t>
  </si>
  <si>
    <t>SOUTHERN-OCEAN; CHLOROPHYLL; BIOMASS; WATERS; GROWTH</t>
  </si>
  <si>
    <t>In shipboard experiments, addition of Fe to samples from Antarctic shelf waters or from deep waters close to the shelf break did not have any detectable effect on phytoplankton populations. Fe addition to pelagic waters, however, increased Chl a concentrations by a factor of 4-7 times during 1-2 weeks of incubation and also resulted in a shift from a nanoplankton-dominated population to one dominated by microplankton. If these shipboard experimental results are extrapolated to in situ results following enrichment of Antarctic pelagic waters with Fe, there may be some mitigation of the greenhouse effect caused by elevated CO2 concentrations in the atmosphere. Not only would the rate of primary production increase, but also the percentage of primary production that is exported to deep water might be increased because of Fe favoring the growth of microplankton.</t>
  </si>
  <si>
    <t>HELBLING, EW (corresponding author), UNIV CALIF SAN DIEGO,SCRIPPS INST OCEANOG,POLAR RES PROGRAM,LA JOLLA,CA 92093, USA.</t>
  </si>
  <si>
    <t>10.4319/lo.1991.36.8.1879</t>
  </si>
  <si>
    <t>WOS:A1991HR98100028</t>
  </si>
  <si>
    <t>BANSE, K</t>
  </si>
  <si>
    <t>RATES OF PHYTOPLANKTON CELL-DIVISION IN THE FIELD AND IN IRON ENRICHMENT EXPERIMENTS</t>
  </si>
  <si>
    <t>MAXIMAL GROWTH-RATES; MARINE-PHYTOPLANKTON; ANTARCTIC PHYTOPLANKTON; PLANKTON COMMUNITIES; LIGHT-INTENSITY; CHLOROPHYLL-A; ALGAL GROWTH; BARENTS SEA; TEMPERATURE; CARBON</t>
  </si>
  <si>
    <t>Increases in chlorophyll with time for contained coastal plankton, expressed as daily division rates, are on average about as high as rates for nutrient-replete cultures at similar temperatures, when daylength is considered. In offshore areas with persistent high nutrients but low chlorophyll, division rates from increased chlorophyll and cumulative NO3 uptake in the controls of Fe enrichments are on average also high and do not suggest marked Fe deficiency. The normally observed phytoplankton growth in the controls is interpreted as due to release from grazing. Addition of Fe in the treatments leads to blooms and exhaustion of NO3. Differences between controls and treatments in rates of chlorophyll increase and NO3 removal, however, as well as shifts in species composition toward rare species in the treatments, also indicate direct effects of Fe on phytoplankton. To clarify the issues, especially in respect to medium- and large-celled phytoplankton, I recommend measurements of species-specific division rates.</t>
  </si>
  <si>
    <t>BANSE, K (corresponding author), UNIV WASHINGTON,SCH OCEANOG,WB-10,SEATTLE,WA 98195, USA.</t>
  </si>
  <si>
    <t>10.4319/lo.1991.36.8.1886</t>
  </si>
  <si>
    <t>WOS:A1991HR98100029</t>
  </si>
  <si>
    <t>BERGER, WH; WEFER, G</t>
  </si>
  <si>
    <t>PRODUCTIVITY OF THE GLACIAL OCEAN - DISCUSSION OF THE IRON HYPOTHESIS</t>
  </si>
  <si>
    <t>ATMOSPHERIC CO2; SOUTHERN-OCEAN; HIGH-LATITUDE; ICE CORE; ANTARCTIC GLACIATION; EQUATORIAL PACIFIC; ATLANTIC SECTOR; CARBON-ISOTOPE; PARTICLE-FLUX; DEEP</t>
  </si>
  <si>
    <t>An increase in the productivity of the glacial-age Southern Ocean has been postulated to explain the decrease in pCO2 of the atmosphere observed in ice cores. A plausible mechanism has been proposed elsewhere that productivity is limited by the availability of Fe in this region and that the greater supply of eolian dust during glacial time removed this limit. Recently published evidence from cores from the Southern Ocean suggests that in fact there was no change in productivity in the assumed manner. Glacial-age productivity was indeed greatly increased in the equatorial Pacific and in the eastern boundary upwelling systems. The cause, presumably, was the mechanical action of glacial-age winds rather than a greater supply of Fe. However, a role of increased supply of micronutrients from the continents in the increase of equatorial productivity during glacial time cannot be excluded. Such enhancement from increased supply of dust would have the interesting corollary of more efficient export transfer to depth, possibly contributing to nutrient depletion in glacial-age, deep intermediate waters. There is some indication, as well, of a general decrease in nutrient content in the tropical thermocline in the western Pacific during the last several million years, a depletion that may have been fostered by increasing supply of dust from emerging Asian highlands. Alternative explanations are available. The case for Fe as a major modifier of productivity and biogenic sedimentation on geological time scales cannot be made in the absence of criteria diagnostic for Fe supply as opposed to stirring and upwelling.</t>
  </si>
  <si>
    <t>UNIV BREMEN,FACHBEREICH GEOWISSENSCH,W-2800 BREMEN 33,GERMANY</t>
  </si>
  <si>
    <t>University of Bremen</t>
  </si>
  <si>
    <t>BERGER, WH (corresponding author), UNIV CALIF SAN DIEGO,SCRIPPS INST OCEANOG,A-015,LA JOLLA,CA 92093, USA.</t>
  </si>
  <si>
    <t>Wefer, Gerold/S-2291-2016</t>
  </si>
  <si>
    <t>Wefer, Gerold/0000-0002-6803-2020</t>
  </si>
  <si>
    <t>10.4319/lo.1991.36.8.1899</t>
  </si>
  <si>
    <t>WOS:A1991HR98100030</t>
  </si>
  <si>
    <t>PENG, TH; BROECKER, WS</t>
  </si>
  <si>
    <t>FACTORS LIMITING THE REDUCTION OF ATMOSPHERIC CO2 BY IRON FERTILIZATION</t>
  </si>
  <si>
    <t>A limit on the reduction in atmospheric CO2 partial pressure (pCO2) in the next century resulting from purposeful Fe fertilization of the Antarctic Ocean is estimated with an advection-diffusion model calibrated with transient tracer distributions. To evaluate the possible increase in atmospheric CO2 with and without fertilization, we adopt a business-as-usual scenario of anthropogenic CO2 emission. Such increase is computed from the atmospheric pCO2 in the ocean-atmosphere total C system as it responds to this emission scenario. Assuming completely successful Fe fertilization, we calculate an 8% atmospheric CO2 reduction for a case with a 3 cm2 s-1 vertical diffusivity and 17.4 Sv upwelling flux, as derived from distribution of bomb-C-14 in the ocean. Hence, if atmospheric pCO2 reaches 800-mu-atm in the next century, the maximum possible reduction is approximately 64-mu-atm. Doubling of upwelling flux to 34.8 Sv results in a reduction of 96-mu-atm. If we assume the surface area of the Antarctic Ocean is 16% of the total ocean area instead of 10% as used in the standard case, the reduction is approximately 71-mu-atm. These results are independent of the respiration function adopted. As we hold the surface water PO4 content at a near-zero value, it makes no difference at what depth the organic material is oxidized (or whether it falls to the bottom and accumulates). Changes in the ps exchange rate over the Antarctic Ocean also do not have a significant effect on the magnitude of atmospheric CO2 drawdown. Doubling the gas exchange rate in the Antarctic region after fertilization results in a reduction of 68-mu-atm. Doubling of vertical diffusivity to 6 cm2 s-1 in Antarctic deep water yields a reduction of 75-mu-atm. The key parameters are the rate of upwelling in the Antarctic and the fate of this upwelled water. The length of the productive season influences the extent of pCO2 reduction. For 8 months of productive fertilization our model yields a reduction of 60-mu-atm, for 4 months a reduction of 50-mu-atm, and for 2 months a reduction of 40-mu-atm. The maximum O2 consumption in our standard case is estimated to be 133-mu-mol kg-1 at a depth of 600 m. However, O2 consumption depends on the reoxidation function in the subsurface water. If the organic flux reoxidizes completely in the upper 2,000 m, the maximum consumption of O2 at 500 m could reach 500-mu-mol kg-1. Hence, depending on the reoxidation function, an anoxic Antarctic thermocline could result from Fe fertilization. Both calculations regarding the seasonality of production and those regarding oxygen reduction are highly sensitive to parameters over which we have little control. They are included only to emphasize their potential importance.</t>
  </si>
  <si>
    <t>COLUMBIA UNIV,LAMONT DOHERTY GEOL OBSERV,PALISADES,NY 10964</t>
  </si>
  <si>
    <t>Columbia University</t>
  </si>
  <si>
    <t>PENG, TH (corresponding author), OAK RIDGE NATL LAB,DIV ENVIRONM SCI,POB 2008,OAK RIDGE,TN 37831, USA.</t>
  </si>
  <si>
    <t>10.4319/lo.1991.36.8.1919</t>
  </si>
  <si>
    <t>WOS:A1991HR98100031</t>
  </si>
  <si>
    <t>DALY, KL; MACAULAY, MC</t>
  </si>
  <si>
    <t>INFLUENCE OF PHYSICAL AND BIOLOGICAL MESOSCALE DYNAMICS ON THE SEASONAL DISTRIBUTION AND BEHAVIOR OF EUPHAUSIA-SUPERBA IN THE ANTARCTIC MARGINAL ICE-ZONE</t>
  </si>
  <si>
    <t>WEDDELL SEA; SOUTHERN-OCEAN; EDGE ZONE; PACK-ICE; ELEPHANT ISLAND; POPULATION-STRUCTURE; FIELD OBSERVATIONS; BRANSFIELD STRAIT; SCOTIA SEA; KRILL</t>
  </si>
  <si>
    <t>The influence of day length, currents, sea ice presence, seawater temperature and salinity, chlorophyll a, particulate organic carbon, and predators was investigated in relation to the distribution and behavior of life history stages of Euphausia superba Dana in the marginal ice zone of the Weddell and Scotia Seas during autumn, winter, and spring. Physical processes control the extent of ice cover, the magnitude and location of food, and the distribution of pack ice predators; however, physical processes did not appear to directly affect krill. Instead, the seasonal distribution and behavior of krill was interpreted to be a function of the need to acquire food and avoid predators. These 2 factors also are hypothesized to be the proximate cause of swarming during our study. Seasonal sea ice plays an integral role in the ecology of krill. Ice-edge blooms are an important and predictable food supply, particularly for reproducing adults and first-feeding larvae. Ice floes provide protection for larvae and juveniles, and sea ice biota, a widespread food source, are important to the survival of larvae during winter. In the marginal ice zone, overwintering strategies of adults included regression to an immature (sub-adult) stage, reduction of metabolic rate, and omnivorous feeding in the water column. Adults were not observed feeding on the undersurface of ice floes probably because of increased risk of predation from pack ice predators. However, adult krill may migrate deeper into the pack ice in winter and also feed on ice biota. We conclude that sea ice biota act as a stabilizing mechanism against extreme seasonal oscillations of food supply for overwintering krill, thus contributing to the persistence of populations of E. superba.</t>
  </si>
  <si>
    <t>UNIV WASHINGTON, SCH OCEANOG, SEATTLE, WA 98195 USA; UNIV WASHINGTON, APPL PHYS LAB, SEATTLE, WA 98195 USA</t>
  </si>
  <si>
    <t>University of Washington; University of Washington Seattle; University of Washington; University of Washington Seattle</t>
  </si>
  <si>
    <t>10.3354/meps079037</t>
  </si>
  <si>
    <t>HF034</t>
  </si>
  <si>
    <t>WOS:A1991HF03400004</t>
  </si>
  <si>
    <t>ORESLAND, V</t>
  </si>
  <si>
    <t>FEEDING OF THE CARNIVOROUS COPEPOD EUCHAETA-ANTARCTICA IN ANTARCTIC WATERS</t>
  </si>
  <si>
    <t>ZOOPLANKTON COMMUNITY; PREDATION RATES; PREY-SIZE; PSEUDOCALANUS; PENINSULA; ELONGATA</t>
  </si>
  <si>
    <t>Copepod Euchaeta antarctica stages V and VI were caught during 24 h sampling programmes in March 1989 at a coastal station in Gerlache Strait, Antarctic Peninsula, and in January 1990 at an oceanic station in the north Weddell Sea. Gut content analyses showed that copepods made up 80 to 90% of all food items by number. Metridia gerlachei, Calanoides acutus, Euchaeta spp., other large copepods, Oncaea spp., Oithona spp. and other small copepods were the main prey of E. antarctica (V, VI). Large copepods were probably more important as food (on a dry-weight basis) than small copepods. Mean number of prey per E antarctica (V, VI) was 0.9 and 1.1 at the coastal and the oceanic station, respectively. Copepodids at stage V contained more prey items (1.3) than adult females (0.5) at the coastal station in March. A sample from South Georgia showed that E. antarctica feeds during winter. E. antarctica individuals were not eating continuously since, in all areas, over 30% of them had empty guts. The parasitic dinoflagellate Blastodinium sp. was found in the gut of 6.6% of E. antarctica at the oceanic station. This infection did not affect the number of food items found in their guts.</t>
  </si>
  <si>
    <t>ORESLAND, V (corresponding author), UNIV STOCKHOLM, DEPT ZOOL, S-10691 STOCKHOLM, SWEDEN.</t>
  </si>
  <si>
    <t>10.3354/meps078041</t>
  </si>
  <si>
    <t>GW861</t>
  </si>
  <si>
    <t>WOS:A1991GW86100005</t>
  </si>
  <si>
    <t>GOEYENS, L; TREGUER, P; LANCELOT, C; MATHOT, S; BECQUEVORT, S; MORVAN, J; DEHAIRS, F; BAEYENS, W</t>
  </si>
  <si>
    <t>AMMONIUM REGENERATION IN THE SCOTIA-WEDDELL CONFLUENCE AREA DURING SPRING 1988</t>
  </si>
  <si>
    <t>INDIAN-OCEAN SECTOR; ANTARCTIC WATERS; SOUTHERN-OCEAN; ROSS SEA; MARINE-BACTERIA; SURFACE WATERS; AUSTRAL SUMMER; N-15 UPTAKE; ICE EDGE; PHYTOPLANKTON</t>
  </si>
  <si>
    <t>The presence of large ammonium stocks and the related enhanced quantities of microheterotrophs in the Scotia-Weddell Confluence area indicate the importance of ammonium remineralization processes there. Maximal ammonium concentrations in the marginal ice zone amounted to more than 2-mu-mol N l-1 and remineralization rates in this zone were consistently higher than those measured in the adjacent open ocean and permanently ice-covered zones. At one station, characterized by a large kill swarm, the remineralization rate was 18 nmol N l-1 h-1; rates in the marginal ice zone generally ranged between 5 and 9 nmol N l-1 h-1. Protozoan activity was of predominant importance for the remineralization process; only after the krill event was a very high bacterial activity observed. The presence of krill does not contribute in a direct way to the ammonium pool, but probably initiates the bacterial breakdown activity in algal debris and faecal pellets. The increased remineralization leads to enhanced availability of ammonium in the water and to decreased f-ratios for phytoplanktonic nitrate assimilation. Nevertheless, nitrate uptake represented at least 30% of inorganic nitrogen assimilation, significantly higher than values measured for oligotrophic systems.</t>
  </si>
  <si>
    <t>UNIV BRETAGNE OCCIDENTALE, INST ETUD MARINES, F-29287 BREST, FRANCE; UNIV LIBRE BRUXELLES, MICROBIOL MILIEUX AQUAT GRP, B-1050 BRUSSELS, BELGIUM; UNIV RENNES, ECOLE NATL CHIM RENNES, F-35700 RENNES, FRANCE</t>
  </si>
  <si>
    <t>Universite de Bretagne Occidentale; Universite Libre de Bruxelles; Universite de Rennes</t>
  </si>
  <si>
    <t>GOEYENS, L (corresponding author), VRIJE UNIV BRUSSELS, ANALYT CHEM LAB, PLEINLAAN 2, B-1050 BRUSSELS, BELGIUM.</t>
  </si>
  <si>
    <t>10.3354/meps078241</t>
  </si>
  <si>
    <t>HB506</t>
  </si>
  <si>
    <t>WOS:A1991HB50600004</t>
  </si>
  <si>
    <t>COOPER, AK; BARRETT, PJ; HINZ, K; TRAUBE, V; LEITCHENKOV, G; STAGG, HMJ</t>
  </si>
  <si>
    <t>CENOZOIC PROGRADING SEQUENCES OF THE ANTARCTIC CONTINENTAL-MARGIN - A RECORD OF GLACIOEUSTATIC AND TECTONIC EVENTS</t>
  </si>
  <si>
    <t>RESEARCH SYMP OF SOC FOR SEDIMENTARY GEOLOGY AT 1990 ANNUAL CONVENTION OF AMERICAN ASSOC OF PETROLEUM GEOLOGISTS : EVOLUTION OF MESOZOIC AND CENOZOIC CONTINENTAL MARGINS</t>
  </si>
  <si>
    <t>JUN 05, 1990</t>
  </si>
  <si>
    <t>ROSS SEA; ICE-SHEET; SEDIMENTATION; SHELF; GLACIATION; STREAM; ORIGIN; VOLUME</t>
  </si>
  <si>
    <t>Sedimentary sections up to 6 14 km thick lie beneath many areas of the Antarctic continental margin. The upper parts of the sections contain up to 6 km of Cenozoic glacial and possibly non-glacial sequences that have prograded the continental shelf up to 85 km. We describe the Cenozoic sequences using two general categories based on their acoustic geometries. Type IA sequences, which account for most prograding of the Antarctic continental shelf. have complex sigmoidal geometries and some acoustic characteristics atypical of low-latitude margins, such as troughs and mounds lying parallel and normal to the shelf edge and high velocities (2.0-2.6 km/s) for flat layers within 150 m of the seafloor. Type IIA sequences, which principally aggrade the paleoshelf, lie beneath type IA sequences and have mostly simple geometries and gently dipping reflections. The prograding sequences are commonly located near the seaward edges of major Mesozoic and older margin structures. Relatively rapid Cenozoic subsidence has occurred due to the probable rifting in the Ross Sea, thermal subsidence in the Antarctic Peninsula, and isostatic crustal flexure in Wilkes Land. In Prydz Bay and the Weddell Sea, prograding sequences cover Mesozoic basins that have undergone little apparent Cenozoic tectonism. Grounded ice sheets are viewed by us, and others, as the principal mechanism for depositing the Antarctic prograding sequences. During the initial advance of grounded ice, the continental shelf is flexurally overdeepened, the inner shelf is heavily eroded, and gently dipping glacial strata are deposited on the shelf (i.e. type IIA sequences). The overdeepened shelf profile is preserved (a) during glacial times, by grounded ice sheets episodically crossing the shelf, eroding sediments from onshore and inner shelf areas, and depositing sediments at the front of the ice sheet as outer shelf topset-banks and continental slope foreset-aprons (i.e. type IA sequences), and (b) during interglacial times, like today, by little or no clastic sedimentation on the continental shelf other than beneath retreated ice shelves lying far from the continental shelf edge. Ice streams carve broad depressions across the shelf and carry abundant basal sediments directly to the continental shelf edge, thereby creating trough-mouth fans and sheet-like prograding sequences (i.e. type IA sequences). Numerous acoustic unconformities and multiple overcompacted layers within the prograding sequences suggest major fluctuations of the Antarctic Ice Sheet. The available drilling and seismic interpretations provide the following history: (1) Cenozoic ice sheets have existed in places near the continental shelf since middle to late Eocene time. (2) A grounded Antarctic ice sheet first expanded to the continental shelf edge, with probable overdeepening of the outer shelf, in late Eocene to early Oligocene time in Prydz Bay, possibly in early Miocene time in the Ross Sea, and at least by middle Miocene time in the Weddell Sea. (3) The relative amounts of shelf prograding and inferred ice-volume variations (and related sea-level changes) have increased since middle to late Miocene time in the eastern Ross Sea, Prydz Bay, and possibly Weddell Sea. Our analysis is preliminary. Further acoustic surveys and scientific drilling are needed to resolve the proximal Antarctic record of glacio-eustatic, climatic, and tectonic events recorded by the prograding sequences.</t>
  </si>
  <si>
    <t>VICTORIA UNIV WELLINGTON,WELLINGTON,NEW ZEALAND; BUNDESANSTALT GEOWISSENSCH &amp; ROHSTOFFE,W-3000 HANNOVER 51,GERMANY; MINIST GEOL,LENINGRAD 190121,USSR; BUR MINERAL RESOURCES,DIV MARINE GEOSCI,CANBERRA,AUSTRALIA</t>
  </si>
  <si>
    <t>COOPER, AK (corresponding author), US GEOL SURVEY,345 MIDDLEFIELD RD,MENLO PK,CA 94025, USA.</t>
  </si>
  <si>
    <t>Leitchenkov, German/0000-0001-6316-8511</t>
  </si>
  <si>
    <t>10.1016/0025-3227(91)90008-R</t>
  </si>
  <si>
    <t>HA585</t>
  </si>
  <si>
    <t>WOS:A1991HA58500007</t>
  </si>
  <si>
    <t>GUTT, J</t>
  </si>
  <si>
    <t>ARE WEDDELL SEA HOLOTHURIANS TYPICAL REPRESENTATIVES OF THE ANTARCTIC BENTHOS - A COMPARATIVE-STUDY WITH NEW RESULTS</t>
  </si>
  <si>
    <t>MEERESFORSCHUNG-REPORTS ON MARINE RESEARCH</t>
  </si>
  <si>
    <t>FEEDING-BEHAVIOR; ECHINODERMATA; ABUNDANCE; CRUSTACEA; BIOMASS; FAUNA</t>
  </si>
  <si>
    <t>The holothurian fauna of the Weddell Sea compared with general statements about the Antarctic benthos with respect to eleven biological parameters: 1. biomass, 2. living type (motile/sessile), 3. feeding type, 4. species richness, 5. individual size, 6. taxonomic representation, 7. endemism, 8. deep-sea affinity, 9. bathymetric distribution, 10. phylogenetic age, 11. biological accomodation. In nine characteristics Weddell Sea holothurians correspond fairly well with other groups, and only differ from the general characteristics of Antarctic benthos in terms of great species richness and a reduced number of higher taxa. Therefore they can be considered as typical representatives of the Antarctic benthos with some specific characteristics.</t>
  </si>
  <si>
    <t>VERLAG PAUL PAREY</t>
  </si>
  <si>
    <t>HAMBURG 1</t>
  </si>
  <si>
    <t>SPITALERST. 12, D-2000 HAMBURG 1, GERMANY</t>
  </si>
  <si>
    <t>0341-6836</t>
  </si>
  <si>
    <t>MEERESFORSCHUNG</t>
  </si>
  <si>
    <t>JZ478</t>
  </si>
  <si>
    <t>WOS:A1991JZ47800006</t>
  </si>
  <si>
    <t>BENOIT, PH; JIE, L; JULL, AJT; SEARS, DWG</t>
  </si>
  <si>
    <t>THERMOLUMINESCENCE AND C-14 OF NON-ANTARCTIC METEORITES - TERRESTRIAL AGES OF PRAIRIE STATE FINDS</t>
  </si>
  <si>
    <t>THERMO-LUMINESCENCE</t>
  </si>
  <si>
    <t>UNIV ARKANSAS,DEPT CHEM &amp; BIOCHEM,COSMOCHEM GRP,FAYETTEVILLE,AR 72701; UNIV ARIZONA,NSF ACCELERATOR FACIL RADIOISOTOPE ANAL,TUCSON,AZ 85721</t>
  </si>
  <si>
    <t>University of Arkansas System; University of Arkansas Fayetteville; National Science Foundation (NSF); University of Arizona</t>
  </si>
  <si>
    <t>HF779</t>
  </si>
  <si>
    <t>WOS:A1991HF77900020</t>
  </si>
  <si>
    <t>THERMOLUMINESCENCE OF METEORITES FROM THE LEWIS CLIFF - ICE MOVEMENTS, PAIRING, ORBIT, AND ANTARCTIC NON-ANTARCTIC COMPARISONS</t>
  </si>
  <si>
    <t>UNIV ARKANSAS,DEPT CHEM &amp; BIOCHEM,COSMOCHEM GRP,FAYETTEVILLE,AR 72701</t>
  </si>
  <si>
    <t>University of Arkansas System; University of Arkansas Fayetteville</t>
  </si>
  <si>
    <t>WOS:A1991HF77900021</t>
  </si>
  <si>
    <t>BISHOP, JL; PIETERS, CM</t>
  </si>
  <si>
    <t>MID-IR SPECTROSCOPY OF ANTARCTIC CONSORTIUM METEORITES - B-7904, Y-82162 AND Y-86720</t>
  </si>
  <si>
    <t>BROWN UNIV,PROVIDENCE,RI 02912</t>
  </si>
  <si>
    <t>WOS:A1991HF77900027</t>
  </si>
  <si>
    <t>DELISLE, G</t>
  </si>
  <si>
    <t>GLOBAL CHANGE, THE EAST ANTARCTIC ICE BUDGET AND THE EVOLUTION OF THE FRONTIER MOUNTAINS METEORITE TRAP, NORTH VICTORIA LAND, ANTARCTICA</t>
  </si>
  <si>
    <t>BUNDESANSTALT GEOWISSENSCH &amp; ROHSTOFFE,W-3000 HANNOVER 51,GERMANY</t>
  </si>
  <si>
    <t>WOS:A1991HF77900059</t>
  </si>
  <si>
    <t>HARVEY, RP; SCORE, R</t>
  </si>
  <si>
    <t>DIRECT EVIDENCE OF IN-ICE OR PRE-ICE WEATHERING OF ANTARCTIC METEORITES</t>
  </si>
  <si>
    <t>UNIV TENNESSEE,DEPT GEOL SCI,KNOXVILLE,TN 37996; NASA,LYNDON B JOHNSON SPACE CTR,DIV PLANETARY MAT,HOUSTON,TX 77058</t>
  </si>
  <si>
    <t>University of Tennessee System; University of Tennessee Knoxville; National Aeronautics &amp; Space Administration (NASA); NASA Johnson Space Center</t>
  </si>
  <si>
    <t>WOS:A1991HF77900090</t>
  </si>
  <si>
    <t>KALLEMEYN, GW</t>
  </si>
  <si>
    <t>COMPOSITIONAL STUDIES OF ANTARCTIC CARBONACEOUS CHONDRITES POSSIBLY RELATED TO ALRAIS AND RENAZZO</t>
  </si>
  <si>
    <t>UNIV CALIF LOS ANGELES,INST GEOPHYS &amp; PLANETARY PHYS,LOS ANGELES,CA 90024</t>
  </si>
  <si>
    <t>University of California System; University of California Los Angeles</t>
  </si>
  <si>
    <t>WOS:A1991HF77900117</t>
  </si>
  <si>
    <t>NISHIIZUMI, K; CAFFEE, MW; FINKEL, RC; ARNOLD, JR</t>
  </si>
  <si>
    <t>BE-110 AND MN-53 IN NON-ANTARCTIC IRON-METEORITES</t>
  </si>
  <si>
    <t>UNIV CALIF SAN DIEGO,DEPT CHEM,LA JOLLA,CA 92093; UNIV CALIF LAWRENCE LIVERMORE NATL LAB,LIVERMORE,CA 94550</t>
  </si>
  <si>
    <t>University of California System; University of California San Diego; United States Department of Energy (DOE); Lawrence Livermore National Laboratory; University of California System</t>
  </si>
  <si>
    <t>fink, David/A-9518-2012</t>
  </si>
  <si>
    <t>fink, David/0000-0001-7156-4602</t>
  </si>
  <si>
    <t>WOS:A1991HF77900180</t>
  </si>
  <si>
    <t>NISHIIZUMI, K; SHARMA, P; KUBIK, PW; ARNOLD, JR</t>
  </si>
  <si>
    <t>CL-36 TERRESTRIAL AGES OF ANTARCTIC METEORITES</t>
  </si>
  <si>
    <t>UNIV CALIF SAN DIEGO,DEPT CHEM,LA JOLLA,CA 92093; UNIV ROCHESTER,NUCL STRUCT RES LAB,ROCHESTER,NY 14627</t>
  </si>
  <si>
    <t>University of California System; University of California San Diego; University of Rochester</t>
  </si>
  <si>
    <t>WOS:A1991HF77900181</t>
  </si>
  <si>
    <t>PIETERS, CM; BRITT, D; BISHOP, J</t>
  </si>
  <si>
    <t>VIS/NEARIR REFLECTANCE SPECTRA OF CI/CM ANTARCTIC CONSORTIUM METEORITES - B7904, Y82162, Y86720</t>
  </si>
  <si>
    <t>BROWN UNIV,DEPT GEOL SCI,PROVIDENCE,RI 02912</t>
  </si>
  <si>
    <t>WOS:A1991HF77900194</t>
  </si>
  <si>
    <t>WACKER, JF</t>
  </si>
  <si>
    <t>COSMOGENIC AL-26 ACTIVITIES IN ANTARCTIC AND NON-ANTARCTIC METEORITES</t>
  </si>
  <si>
    <t>POPULATIONS</t>
  </si>
  <si>
    <t>PACIFIC NW LAB, RICHLAND, WA 99352 USA</t>
  </si>
  <si>
    <t>United States Department of Energy (DOE); Pacific Northwest National Laboratory</t>
  </si>
  <si>
    <t>WOS:A1991HF77900242</t>
  </si>
  <si>
    <t>WOLF, SF; LIPSCHUTZ, ME</t>
  </si>
  <si>
    <t>LABILE TRACE-ELEMENT COMPARISONS IN H-CHONDRITES FROM VICTORIA LAND AND QUEEN-MAUD-LAND - A PROGRESS REPORT</t>
  </si>
  <si>
    <t>ANTARCTIC METEORITES; POPULATIONS</t>
  </si>
  <si>
    <t>WOS:A1991HF77900256</t>
  </si>
  <si>
    <t>XIAO, X; LIPSCHUTZ, ME</t>
  </si>
  <si>
    <t>VOLATILE TRACE-ELEMENTS IN ANTARCTIC CARBONACEOUS CHONDRITES - STURM AND SCHLANG</t>
  </si>
  <si>
    <t>WOS:A1991HF77900259</t>
  </si>
  <si>
    <t>YIOU, F; RAISBECK, GM; JEHANNO, C</t>
  </si>
  <si>
    <t>THE MICROMETEORITE FLUX TO THE EARTH, DURING THE LAST - 200,000 YEARS AS DEDUCED FROM COSMIC SPHERULE CONCENTRATION IN ANTARCTIC ICE CORES</t>
  </si>
  <si>
    <t>INST NATL PHYS NUCL &amp; PHYS PARTICULES,CNRS,CTR SPECT NUCL &amp; SPECT MASSE,F-91405 ORSAY,FRANCE; CEA,CNRS,CTR FAIBLES RADIOACT,F-91190 GIF SUR YVETTE,FRANCE</t>
  </si>
  <si>
    <t>Centre National de la Recherche Scientifique (CNRS); Universite Paris Saclay; Centre National de la Recherche Scientifique (CNRS); CEA</t>
  </si>
  <si>
    <t>WOS:A1991HF77900264</t>
  </si>
  <si>
    <t>PETERSON, MJ</t>
  </si>
  <si>
    <t>MILLENNIUM-JOURNAL OF INTERNATIONAL STUDIES</t>
  </si>
  <si>
    <t>PETERSON, MJ (corresponding author), UNIV MASSACHUSETTS,POLIT SCI,AMHERST,MA 01003, USA.</t>
  </si>
  <si>
    <t>MILLENNIUM-J INT STUD</t>
  </si>
  <si>
    <t>LONDON SCHOOL ECONOMICS HOUGHTON ST, LONDON, ENGLAND WC2A 2AE</t>
  </si>
  <si>
    <t>0305-8298</t>
  </si>
  <si>
    <t>MILLENNIUM-J INT ST</t>
  </si>
  <si>
    <t>Millennium-J. Int. Stud.</t>
  </si>
  <si>
    <t>WIN</t>
  </si>
  <si>
    <t>10.1177/03058298910200030709</t>
  </si>
  <si>
    <t>HA981</t>
  </si>
  <si>
    <t>WOS:A1991HA98100029</t>
  </si>
  <si>
    <t>OVERBECK, J; RHEINHEIMER, G; GUNKEL, W; KRUMBEIN, WE; WEYLAND, H</t>
  </si>
  <si>
    <t>PRESENT AND FUTURE OF AQUATIC MICROBIOLOGY IN THE FEDERAL-REPUBLIC-OF-GERMANY</t>
  </si>
  <si>
    <t>NATURWISSENSCHAFTEN</t>
  </si>
  <si>
    <t>AFRICAN UPWELLING REGION; BACTERIAL-POPULATIONS; SAPROPHYTIC BACTERIA; SEDIMENT BACTERIA; MARINE-BACTERIA; LAKE PLUSSSEE; BALTIC SEA; NORTH-SEA; DEEP-SEA; CYANOBACTERIA</t>
  </si>
  <si>
    <t>Intensive studies on microbial communities in marine and freshwater ecosystems started in the Federal Republic of Germany in the 1960s. It became soon apparent that a real understanding of biogeochemical cycles without consideration of microorganisms is impossible. The now developed methods for the study of structure and function of microbial communities realized that the classical grazing and detritus food chains should be replaced by various microbial loops connecting all trophic levels responsible for the complex food web. Recent approaches apply increasingly biochemical and molecular methods for studying the role of microorganisms in aquatic ecosystems. Aquatic microbiologists of the Federal Republik of Germany, on the basis of a long tradition of marine research have worked worldwide, in the last years predominantly in Arctic and Antarctic seas.</t>
  </si>
  <si>
    <t>UNIV KIEL,W-2300 KIEL 1,GERMANY; BIOL ANSTALT HELGOLAND,W-2000 HAMBURG,GERMANY; UNIV OLDENBURG,INST CHEM &amp; BIOL MEERES,AG GEOMIKROBIOL &amp; MATERIALOKOL,W-2900 OLDENBURG,GERMANY; ALFRED WEGENER INST POLAR &amp; MARINE RES,W-2850 BREMERHAVEN,GERMANY</t>
  </si>
  <si>
    <t>University of Kiel; Helmholtz Association; Alfred Wegener Institute, Helmholtz Centre for Polar &amp; Marine Research; Carl von Ossietzky Universitat Oldenburg; Helmholtz Association; Alfred Wegener Institute, Helmholtz Centre for Polar &amp; Marine Research</t>
  </si>
  <si>
    <t>OVERBECK, J (corresponding author), MAX PLANCK INST LIMNOL,W-2320 PLON,GERMANY.</t>
  </si>
  <si>
    <t>0028-1042</t>
  </si>
  <si>
    <t>Naturwissenschaften</t>
  </si>
  <si>
    <t>10.1007/BF01134446</t>
  </si>
  <si>
    <t>GW129</t>
  </si>
  <si>
    <t>WOS:A1991GW12900002</t>
  </si>
  <si>
    <t>VOSJAN, JH; OLANCZUKNEYMAN, KM</t>
  </si>
  <si>
    <t>INFLUENCE OF TEMPERATURE ON RESPIRATORY ETS-ACTIVITY OF MICROORGANISMS FROM ADMIRALTY BAY, KING GEORGE ISLAND, ANTARCTICA</t>
  </si>
  <si>
    <t>NETHERLANDS JOURNAL OF SEA RESEARCH</t>
  </si>
  <si>
    <t>This study describes the respiratory ETS-activity of surface water in an Antarctic coastal area and analyses the effect of temperature on the ETS-activity of organisms living in a consistently low-temperature regime. Secchi disk visibility, temperature, particulate ATP, respiratory electron-transport-system (ETS) activity and bacterial numbers were estimated at ten stations, nine in Admiralty Bay and one off the coast of King George Island in Bransfield Strait in December 1990 and in January 1991. Admiralty Bay was not ice-free in December. Here lower bacterial numbers, ATP and ETS-activities and higher visibilities were found than at the Bransfield Strait station. The lower visibility and higher biomass values and respiration activities in Bransfield Strait can be explained by an earlier start of the primary production in the Strait than in the Bay. In the Bay, at some stations low visibility was not correlated with high values of biomass or activity; the turbidity was caused by material imported from the land to the Bay by meltwater from the ice and snow. In the Bay, the respiratory ETS activity at substrate saturation of the surface layers varied between 6 and 13-mu-g C.dm-3.d-1 in December and between 5 and 14-mu-g C.dm-3.d-1 in January, while in Bransfield Strait the values for December and January were 54 and 17-mu-g C.dm-3.d-1, respectively. The effect of temperature on the respiration activity of the microbial ecosystem of Admiralty Bay (King George Island, Antarctica) was investigated. The temperature optimum of the respiration activity was between 20 and 25-degrees-C, and the activation energy calculated from the Arrhenius curve was 75 KJ.mol-1 (= 18 Kcal.mol-1), i.e. a strong response to small temperature changes.</t>
  </si>
  <si>
    <t>GDANSK TECH UNIV,PL-80952 GDANSK,POLAND</t>
  </si>
  <si>
    <t>Fahrenheit Universities; Gdansk University of Technology</t>
  </si>
  <si>
    <t>VOSJAN, JH (corresponding author), NETHERLANDS INST SEA RES,POB 59,1790 AB DEN BURG,NETHERLANDS.</t>
  </si>
  <si>
    <t>NETHERLANDS INST SEA RES</t>
  </si>
  <si>
    <t>TEXEL</t>
  </si>
  <si>
    <t>PO BOX 59 1790 AB DEN BURG, TEXEL, NETHERLANDS</t>
  </si>
  <si>
    <t>0077-7579</t>
  </si>
  <si>
    <t>NETH J SEA RES</t>
  </si>
  <si>
    <t>Neth. J. Sea Res.</t>
  </si>
  <si>
    <t>10.1016/0077-7579(91)90019-W</t>
  </si>
  <si>
    <t>HB294</t>
  </si>
  <si>
    <t>WOS:A1991HB29400007</t>
  </si>
  <si>
    <t>Sowers, T; Bender, M; Raynaud, D; Korotkevich, YS; Orchardo, J</t>
  </si>
  <si>
    <t>Sowers, Todd; Bender, Michael; Raynaud, Dominique; Korotkevich, Y. S.; Orchardo, Joe</t>
  </si>
  <si>
    <t>THE δ18O OF ATMOSPHERIC O2 FROM AIR INCLUSIONS IN THE VOSTOK ICE CORE: TIMING OF CO2 AND ICE VOLUME CHANGES DURING THE PENULTIMATE DEGLACIATION</t>
  </si>
  <si>
    <t>OXYGEN-ISOTOPE FRACTIONATION; EQUATORIAL ATLANTIC; LEAF WATER; DEEP-OCEAN; RECORD; PHOTOSYNTHESIS; PRODUCTIVITY; RESPIRATION; ENRICHMENT; TEMPERATURE</t>
  </si>
  <si>
    <t>One important question about the CO2-climate connection is how increasing atmospheric pCO(2) levels affect climate and there by the mass balance of continental ice sheets. A record of atmospheric CO2 variations over the last 160,000 years has recently been constructed by analyzing the trapped gas in the Vostok ice core[Barnola et al., 1987]. The relationship between changes in atmospheric CO2 and the size of the continental ice sheets has been difficult to ascertain because the CO2 record is obtained from ice cores while the ice volume record has been constructed from the stable isotopic composition of biogenic CaCO3 in deep-sea sediment cores. In order to compare these two records in a more precise manner, we present a record of the isotopic composition (delta O-18) of atmospheric O-2 trapped in the Vostok ice core, and propose that it may be considered a proxy for the delta O-18 of seawater and hence ice volume. Having a record of atmospheri CO2 along with a continental ice volume proxy in trapped air in the same ice core allows us to compare the timing of changes in these two parameter wiith little uncertainty in the relative ages of important events. Our results suggest that, during the penultimate glacial termination, atmospheric CO2 began to increase at least 3 kyr before the initial introduction of meltwater to the oceans. Possible errors in the relative age-depth curve of the Vostok ice core and uncertainties in the influence of biological and hydrologic processes on the delta O-18 of atmospheric O-2 introduce some uncertainty in to our conclusions. However, our results are in general agreement with the observed phase relationship between atmospheric CO2 and ice volume [Imbrie et al., 1984; Imbrie et al., 1989] (inferred from changes in the delta C-13 difference between contemporaneous planktonic and benthic forams deposited in deep-sea cores and the SPECMAP ice volume record).</t>
  </si>
  <si>
    <t>[Sowers, Todd; Bender, Michael; Orchardo, Joe] Univ Rhode Isl, Grad Sch Oceanog, Narragansett, RI 02882 USA; [Raynaud, Dominique] Lab Glaciol &amp; Geophys Environm, F-38402 St Martin Dheres, France; [Korotkevich, Y. S.] Arctic &amp; Antarctic Res Inst, St Petersburg 199226, Russia</t>
  </si>
  <si>
    <t>University of Rhode Island; Arctic &amp; Antarctic Research Institute</t>
  </si>
  <si>
    <t>Sowers, T (corresponding author), Univ Rhode Isl, Grad Sch Oceanog, Narragansett, RI 02882 USA.</t>
  </si>
  <si>
    <t>raynaud, dominique/ABG-4718-2020; Raynaud, Dominique/H-9626-2016</t>
  </si>
  <si>
    <t>French embassy; NSF Division</t>
  </si>
  <si>
    <t>We would like to thank all members of the Soviet Antarctic Expeditions Terres Australes et Antarctiques Francaises (TAAF), and Division of Polar Programs (NSF) who helped retrieve and transport the Vostok core. We are also grateful to J. M. Barnola, C. Lorius, J. Jouzel, and L. Labeyrie for their useful comments. T.A.S. would like to thank all members of LGGE, especially the equipe Gaz, for stimulating discussion and for helping develop the gas extraction procedure. T.A.S. would also like to thank the French embassy for the Chateaubriand scholarship which partially supported this research. The manuscript was improved with reviews by W. S. Broecker and W. Curry. This research was also supported on the American side by the NSF Division of Polar Programs and on the French side by TAAF and PNEDC.</t>
  </si>
  <si>
    <t>10.1029/91PA02023</t>
  </si>
  <si>
    <t>V23KA</t>
  </si>
  <si>
    <t>WOS:000208340500003</t>
  </si>
  <si>
    <t>Charles, CD; Froelich, PN; Zibello, MA; Mortlock, RA; Morley, JJ</t>
  </si>
  <si>
    <t>Charles, Christopher D.; Froelich, Philip N.; Zibello, Michaeal A.; Mortlock, Richard A.; Morley, Joseph J.</t>
  </si>
  <si>
    <t>BIOGENIC OPAL IN SOUTHERN OCEAN SEDIMENTS OVER THE LAST 450,000 YEARS: IMPLICATIONS FOR SURFACE WATER CHEMISTRY AND CIRCULATION</t>
  </si>
  <si>
    <t>ATMOSPHERIC CO2; ICE-EDGE; ROSS SEA; SILICA; ATLANTIC; DENSITY; FRACTIONATION; DISTRIBUTIONS; ACCUMULATION; PRODUCTIVITY</t>
  </si>
  <si>
    <t>We present records of biogenic opal percentage and burial rate in 12 piston cores from the Atlantic and Indian sectors of the Southern Ocean. These records provide a detailed, quantitative description of changing patterns of opal deposition over the last 450 kyr. The striking regional coherence of these records suggests that dissolution in the deep sea and sediment pore waters does not obscure the surface productivity signal, and therefore these opal time series can be used in combination with other surface water tracers to make inferences about the chemistry and circulation of the Southern Ocean under different global climate conditions. Three broad depositional patterns can be distinguished. Northernmost records (39 degrees-42 degrees S latitude) are characterized by enhanced opal burial during glacial periods and strong 41 kyr periodicity. Records from cores just north of the present Antarctic Polar Front (46 degrees-49 degrees S) show even larger increases in opal burial rate during glacial intervals, but have variance concentrated in the 100 and 23 kyr bands. Southern most records (51 degrees-55 degrees S) are completely out of phase with those to the north, with greatly reduced opal burial rates during glacial periods. Taken as a whole, the opal records show no evidence for the increased total Antarctic productivity predicted by recent geochemical models of atmospheric CO2 variability. T he areal expansion of Southern Ocean sea ice over the present zone of high siliceous productivity provides one plausible explanation for the glacial-interglacial opal patterns. The excess silica not taken up in this zone during glacial periods would contribute to greater nutrient availability and thus higher productivity in the subantarctic region. However, local circulation changes may act to modify this basic signal, possibly accounting for the observed differences in the opal variance spectra.</t>
  </si>
  <si>
    <t>[Charles, Christopher D.; Froelich, Philip N.; Zibello, Michaeal A.; Mortlock, Richard A.; Morley, Joseph J.] Columbia Univ, Lamont Doherty Geol Observ, Palisades, NY 10964 USA; [Charles, Christopher D.; Froelich, Philip N.; Zibello, Michaeal A.] Columbia Univ, Dept Geol Sci, New York, NY 10027 USA</t>
  </si>
  <si>
    <t>Columbia University; Columbia University</t>
  </si>
  <si>
    <t>Charles, CD (corresponding author), Columbia Univ, Lamont Doherty Geol Observ, Palisades, NY 10964 USA.</t>
  </si>
  <si>
    <t>Mortlock, Richard/0000-0002-6019-5941</t>
  </si>
  <si>
    <t>10.1029/91PA02477</t>
  </si>
  <si>
    <t>WOS:000208340500004</t>
  </si>
  <si>
    <t>Woodruff, F; Savin, SM</t>
  </si>
  <si>
    <t>Woodruff, Fay; Savin, Samuel M.</t>
  </si>
  <si>
    <t>MID-MIOCENE ISOTOPE STRATIGRAPHY IN THE DEEP SEA: HIGH-RESOLUTION CORRELATIONS, PALEOCLIMATIC CYCLES, AND SEDIMENT PRESERVATION</t>
  </si>
  <si>
    <t>CENTRAL EQUATORIAL PACIFIC; CALCAREOUS NANNOFOSSIL BIOSTRATIGRAPHY; DRILLING-PROJECT SITE-558; STABLE ISOTOPE; ATLANTIC-OCEAN; PLANKTONIC FORAMINIFERS; BENTHIC FORAMINIFERA; SOUTHWEST PACIFIC; TIME-SERIES; CARBON</t>
  </si>
  <si>
    <t>Mid-Miocene pelagic sedimentary sections can be correlated using intermediate and high resolution oxygen and carbon isotopic records of benthic foraminifera. Precision of a few tens of thousands of years is readily achievable at sites with high sedimentation rates, for example, Deep Sea Drilling Project sites 289 and 574. The mid-Miocene carbon isotope records are characterized by an interval of high delta C-13 values between 17 and 13.5 Ma (the Monterey Excursion of Vincent and Berger 1985) upon which are superimposed a series of periodic or quasi-periodic fluctuations in delta C-13 values. These fluctuations have a period of approximately 440 kyr, suggestive of the 413 kyr cycle predicted by Milankovitch theory. Vincent and Berger proposed that the Monterey Excursion was the result of increased organic carbon burial in continental margins sediments. The increased delta C-13 values (called C-13 maxima) superimposed on the generally high mid-Miocene signal coincide with increases in delta O-18 values suggesting that periods of cooling and/or ice buildup were associated with exceptionally rapid burial of organic carbon and lowered atmospheric CO2 levels. It is likely that during the Monetery Excursion the ocean/atmosphere system became progressively more sensitive to small changes in isolation, ultimately leading to major cooling of deep water and expansion of continental ice. We have assigned an absolute chronology, based on biostratigraphic and magneto-biostratigraphic datum levels, to the isotope stratigraphy and have used that chronology to correlate unconformities, seismic reflectors, carbonate minima, and dissolution intervals. Intervals of sediment containing C-13 maxima are usually better preserved than the overlying and underlying sediments, indicating that the delta C-13 values of TCO2 in deep water and the corrosiveness of seawater are inversely correlated. This again suggests that the C-13 maxima were associated with rapid burial of organic carbon and reduced levels of atmospheric CO2. The absolute chronology we have assigned to the isotopic record indicates that the major mid-Miocene deepwater cooling/ice volume expansion took 2 m.y. and was not abrupt as had been reported previously. The cooling appears abrupt at many sites because the interval is characterized by a number of dissolution intervals. The cooling was not monotonic, and the 2 m.y. interval included an episode of especially rapid cooling as well as a brief return to warmer conditions before the final phase of the cooling period. The increase in delta O-18 values of benthic foraminifera between 14.9 and 12.9 Ma was greatest at deeper water sites and at sites closest to Antarctica. The data suggest that the delta O-18 value of seawater increased by no more than about 1.1 per mil during this interval and that the remainder of the change in benthic delta O-18 values resulted from cooling in Antarctic regions of deepwater formation. Equatorial planktonic foraminifera from sites 237 and 289 exhibit a series of 0.4 per mil steplike increases in delta C-13 values. Only one of these increases in planktonic delta C-13 is correlated with any of the features in the mid-Miocene benthic carbon isotope record.</t>
  </si>
  <si>
    <t>[Woodruff, Fay] Univ So Calif, Dept Geol Sci, Los Angeles, CA 90089 USA; [Savin, Samuel M.] Case Western Reserve Univ, Dept Geol Sci, Cleveland, OH 44106 USA</t>
  </si>
  <si>
    <t>University of Southern California; University System of Ohio; Case Western Reserve University</t>
  </si>
  <si>
    <t>Woodruff, F (corresponding author), Univ So Calif, Dept Geol Sci, Los Angeles, CA 90089 USA.</t>
  </si>
  <si>
    <t>National Science Foundation [OCE-85-17110, OCE 88-00449, OCE-88-00472]</t>
  </si>
  <si>
    <t>We wish to thank N. J. Shackleton for use of his unpublished data (tabulated by Woodruff and Savin, 1989), and Barbara Wick Noel for the use of her unpublished data (tabulated in this paper). Linda Abel of Case Western Reserve University was invaluable in all aspects of the isotopic analyses and in preparing the computer graphics in this paper. Alex Carlos assisted with the processing of samples at the University of Southern California. We were greatly helped by the reviewers of an earlier version of this paper, N. J. Shackleton, James Wright, and especially John Barron who spent many hours collaborating on biostratigraphic aspects of this work. We acknowledge the Ocean Drilling Project for making samples available. The study was supported by the National Science Foundation, under grants OCE-85-17110 and OCE 88-00449 to F. W. and grant OCE-88-00472 to S. M. S. Department of Geological Sciences Case Western Reserve University contribution 179.</t>
  </si>
  <si>
    <t>10.1029/91PA02561</t>
  </si>
  <si>
    <t>WOS:000208340500007</t>
  </si>
  <si>
    <t>HAMILL, P; TOON, OB</t>
  </si>
  <si>
    <t>POLAR STRATOSPHERIC CLOUDS AND THE OZONE HOLE</t>
  </si>
  <si>
    <t>PHYSICS TODAY</t>
  </si>
  <si>
    <t>NITRIC-ACID TRIHYDRATE; ANTARCTIC OZONE; CONDENSATION NUCLEI; CHLORINE; AEROSOL; DEPLETION; NITRATE</t>
  </si>
  <si>
    <t>NASA,AMES RES CTR,MOFFETT FIELD,CA 94035</t>
  </si>
  <si>
    <t>HAMILL, P (corresponding author), SAN JOSE STATE UNIV,PHYS,SAN JOSE,CA 95192, USA.</t>
  </si>
  <si>
    <t>0031-9228</t>
  </si>
  <si>
    <t>PHYS TODAY</t>
  </si>
  <si>
    <t>Phys. Today</t>
  </si>
  <si>
    <t>10.1063/1.881277</t>
  </si>
  <si>
    <t>GV836</t>
  </si>
  <si>
    <t>WOS:A1991GV83600006</t>
  </si>
  <si>
    <t>JOIRIS, CR</t>
  </si>
  <si>
    <t>SPRING DISTRIBUTION AND ECOLOGICAL ROLE OF SEABIRDS AND MARINE MAMMALS IN THE WEDDELL SEA, ANTARCTICA</t>
  </si>
  <si>
    <t>SOUTH ORKNEY ISLANDS; EUPHAUSIA-SUPERBA; SIGNY ISLAND; PENGUINS; ICE</t>
  </si>
  <si>
    <t>The early spring distribution of seabirds, pinnipeds and cetaceans was quantitatively determined in the northern Weddell Sea during the EPOS 1 cruise of the icebreaking R V Polarstern. Two hundred and ninety-one half hour counts were made in the Antarctic region between October 18 and November 16, 1988 (+ 94 counts in sub-antarctic and sub-tropical water). The bird populations were dominated by the Adelie Penguin Pygoscelis adeliae, which represented 90% of the birds counted in the closed pack ice (CPI), with a mean density of 31 penguins per km2. Crabeater seal Lobodon carcinophagus, the most common pinniped, had a mean density of 1.2/km2 in the CPI with local concentrations reaching 14/km2. Expressed as biomass, mean values of about 90 kg/km2 were found in the whole Antarctic zone for seabirds, 50 for seals, and 35 for baleen cetaceans. Densities were higher in the CPI: 140, 180 and 115 kg/km2 respectively, were found for birds, pinnipeds and baleen whales, and lowest in open water (8 kg/km2 for the birds, 0.2 for the pinnipeds and no whales). A minimum value of food intake by seabirds and marine mammals was estimated to be 2.7 mg C/m2/day for the Antarctic zone (4.1 in the CPI). Taking into account that pinnipeds density and cetacean food uptake are underestimated, and that Antarctic seabirds consume much more fish than generally suspected, a minimum krill production of 16 mg C/m2/day is proposed for the Antarctic zone: 22.5 in the CPI, 3 in open water, and intermediate values in the marginal ice zones.</t>
  </si>
  <si>
    <t>GU478</t>
  </si>
  <si>
    <t>WOS:A1991GU47800001</t>
  </si>
  <si>
    <t>POULET, SA; GILL, CW</t>
  </si>
  <si>
    <t>APPENDAGE ACTIVITY RECORDINGS OF THE SUB-ANTARCTIC COPEPOD DREPANOPUS-PECTINATUS IN RELATION TO ITS FEEDING-BEHAVIOR</t>
  </si>
  <si>
    <t>CALANOID COPEPODS; FOOD QUALITY; TEMORA-LONGICORNIS; ZOOPLANKTON; RESPONSES; MARINE</t>
  </si>
  <si>
    <t>Movements of the cephalic appendages of nauplii (stages 3 and 4), copepodites (stage 4) and adult female Drepanopus pectinatus were investigated using a computerized micro-impedance unit. Direct measurements and visual observations of the behaviour of restrained copepods were made in the presence of filtered seawater, naturally occurring phytoplankton of different sizes, prefiltered extracts of phytoplankton and seston. The normal appendage movements recorded in filtered seawater were similar for adult females and copepodites. Traces for nauplii were different compared with those of the two other developmental stages. Appendage movements were modified when adult females were offered particles of different sizes and extracts of phytoplankton, showing significant changes in the frequency of the limb beats in relation to each stimulus. Impedance traces distinguished between activity of copepod appendages related to feeding and to swimming such as: flicking, stroking, jerking, combing, handling and rejecting particles. Prolonged recordings of restrained females in association with visual observations suggested that the activity of the mandibular palp was related to gut fullness and peristaltic movements, and to fecal pellet formation and evacuation. These results indicated that D. pectinatus is an intermittent beater responding to the physical and chemical characteristics of food.</t>
  </si>
  <si>
    <t>UNIV PARIS 06,F-29680 ROSCOFF,FRANCE</t>
  </si>
  <si>
    <t>POULET, SA (corresponding author), CNRS,UPR 4601,CTR OCEANOL &amp; BIOL MARINE,F-29680 ROSCOFF,FRANCE.</t>
  </si>
  <si>
    <t>WOS:A1991GU47800003</t>
  </si>
  <si>
    <t>KLEIN, B; RIAUXGOBIN, C</t>
  </si>
  <si>
    <t>ALGAL PIGMENT DIVERSITY IN COASTAL SEDIMENTS FROM KERGUELEN (SUB-ANTARCTIC ISLANDS) REFLECTING LOCAL DOMINANCE OF GREEN-ALGAE, EUGLENOIDS AND DIATOMS</t>
  </si>
  <si>
    <t>PERFORMANCE LIQUID-CHROMATOGRAPHY; LITTLE-ROUND LAKE; CHLOROPHYLL-A; HPLC ANALYSIS; NORTH-SEA; PHYTOPLANKTON PIGMENTS; SPRING BLOOM; PHOTOSYNTHETIC PIGMENTS; CAROTENOID DIAGENESIS; CHLOROPLAST STRUCTURE</t>
  </si>
  <si>
    <t>High Performance Liquid Chromatography analysis of algal pigments from inter- and subtidal (deep and shallow) sediments from the Kerguelen Islands showed clear differences in the pigment composition at the different stations. High concentrations of chlorophyll c and fucoxanthin were present at all locations, indicating significant diatom densities. chlorophyll b was detected at all sites. At one station the other green algal pigments were also present; here green algae contributed more to chlorophyll a concentrations than diatoms, as estimated by using pigment ratios and microscopic observations. At another location chlorophyll b was associated with a high concentration of diadinoxanthin, indicating an abundance of euglenoids. This indicates that chemotaxonomy can be powerful tool in microphytobenthos studies since enumeration of living cells are difficult as many algae are attached to sediment particles (epipsammic algae). Ways of diagenesis, carotenoid degradation and the role of grazing are briefly mentioned. Phaeophorbide a-like pigments were the most significant chlorophyll a degradation products, with concentrations up to 110-mu-g.g-1 dry weight sediment, i.e. 10 times the chlorophyll a concentration. Some taxonomic estimations, based on pigments ratios, and their limits, are discussed.</t>
  </si>
  <si>
    <t>CNRS,URA 117,ARAGO LAB,F-66650 BANYULS SUR MER,FRANCE; LAVAL UNIV,GIROO,QUEBEC CITY GK 7P4,QUEBEC,CANADA</t>
  </si>
  <si>
    <t>Centre National de la Recherche Scientifique (CNRS); Laval University</t>
  </si>
  <si>
    <t>RIAUXGOBIN, C (corresponding author), CNRS,URA 117,ARAGO LAB,F-66650 BANYULS SUR MER,FRANCE.</t>
  </si>
  <si>
    <t>Klein, Bert/0000-0003-3672-5807</t>
  </si>
  <si>
    <t>WOS:A1991GU47800004</t>
  </si>
  <si>
    <t>DIECKMANN, GS; LANGE, MA; ACKLEY, SF; JENNINGS, JC</t>
  </si>
  <si>
    <t>THE NUTRIENT STATUS IN SEA ICE OF THE WEDDELL SEA DURING WINTER - EFFECTS OF SEA ICE TEXTURE AND ALGAE</t>
  </si>
  <si>
    <t>MICROBIAL COMMUNITIES; ANTARCTIC PHYTOPLANKTON; MCMURDO SOUND; HUDSON-BAY; ROSS SEA; MICROALGAE; DIATOMS; LIGHT; ASSIMILATION; ASSEMBLAGES</t>
  </si>
  <si>
    <t>Cores and brine samples from sea ice of the Weddell Sea were analyzed for nutrients (phosphate, nitrate and silicate), salinity and chlorophyll a during winter. Stratigraphic analyses of the cores were also carried out. Bulk nutrient concentrations in the sea ice fluctuated widely and did not correlate with salinity. Nutrient concentrations in cores were normalized to seawater salinity to facilitate comparison. They varied between zero and two or three times those measured in the water column. Differentiation into young and old sea ice, however, revealed that nutrient concentrations in the young ice in many cases corresponded to those in surface seawater. In older ice, nutrients showed signs of increase as well as depletion or exhaustion relative to the water column. Differentiation of core sections according to ice textural classes and analyses of brine samples clarified some relationships between nutrients, salinity and algal biomass. Most of the changes in the nutrient concentrations are attributed to an increase in biological activity as the seasons progress. Silicate is expected to become the first nutrient likely to limit growth of diatoms in the ice which is ascribed to slower regeneration or dissolution of this nutrient relative to phosphate and nitrate. A consequence of silicate exhaustion may be the succession of different algal assemblages, from a diatom dominated community to one in which autotrophic flagellates form the largest component.</t>
  </si>
  <si>
    <t>USA, COLD REG RES &amp; ENGN LAB, HANOVER, NH 03765 USA; OREGON STATE UNIV, CORVALLIS, OR 97331 USA; UNIV SO CALIF, LOS ANGELES, CA 90089 USA</t>
  </si>
  <si>
    <t>United States Department of Defense; United States Army; U.S. Army Corps of Engineers; U.S. Army Engineer Research &amp; Development Center (ERDC); Cold Regions Research &amp; Engineering Laboratory (CRREL); Oregon State University; University of Southern California</t>
  </si>
  <si>
    <t>ALFRED WEGENER, INST POLAR &amp; MEERESFORSCH, COLUMBUSSTR, W-2850 BREMERHAVEN, GERMANY.</t>
  </si>
  <si>
    <t>WOS:A1991GU47800005</t>
  </si>
  <si>
    <t>ICHII, T; KATO, H</t>
  </si>
  <si>
    <t>FOOD AND DAILY FOOD-CONSUMPTION OF SOUTHERN MINKE WHALES IN THE ANTARCTIC</t>
  </si>
  <si>
    <t>EUPHAUSIA-SUPERBA; PRYDZ BAY; REGION; KRILL</t>
  </si>
  <si>
    <t>The stomach contents of 273 southern minke whales (Balaenoptera acutorostrata) taken in the region 55-degrees-S to the ice-edge and between 105-degrees-E and 115-degrees-E by a Japanese survey during 1987/88 were examined. The minke whales' dominant feeding ground coincided with a distinctive hydrographic front in the vicinity of the ice-edge at the mouth of Vincennes Bay. Krill (Euphausia superba) were the dominant food species comprising 100% and 94% by weight of stomach contents in the ice-edge and offshore zones, respectively. In the offshore zone, minke whales tend to feed on E. superba rather than Thysanoessa macrura, which is found more frequently than the former in net samples. Total food consumption by minke whales per day was estimated to be 1170 t (22.1 kg/km2) and 596 t (2.0 kg/km2) in the ice-edge and offshore zones, respectively. Feeding activity peaked in the early morning in the ice-edge zone, whereas it occurred irregularly throughout the day in the offshore zone. Two size modes of krill (25-28 mm in body length (1 year-old) and 41-48 mm (3-4 year-old)) dominated the diet. Although the former was numerically more abundant, the latter dominated the diet by weight, suggesting that larger krill are more important food for minke whales. Observed spatial pattern of krill populations in the study region suggests that movement of the subsurface cold water mass tended to carry krill offshore from the ice-edge.</t>
  </si>
  <si>
    <t>NATL RES INST FAR SEAS FISHERIES, 5-7-1 ORIDO, SHIMIZU, SHIZUOKA 424, JAPAN.</t>
  </si>
  <si>
    <t>WOS:A1991GU47800008</t>
  </si>
  <si>
    <t>KARLSTAM, B</t>
  </si>
  <si>
    <t>CROSSED IMMUNOELECTROPHORETIC ANALYSIS OF PROTEINS FROM ANTARCTIC KRILL (EUPHAUSIA-SUPERBA) WITH SPECIAL REFERENCE TO SERINE PROTEINASES</t>
  </si>
  <si>
    <t>POPULATION-STRUCTURE; GENETIC-VARIATION; ATLANTIC SECTOR; PURIFICATION; DANA; WATERS</t>
  </si>
  <si>
    <t>Immunochemicai characterization of proteins from Antarctic krill (E. superba) and particularly serine proteinases was performed by crossed immunoelectrophoresis (CIE). A reference pattern with 34 arbitrarily numbered immunoprecipitates was established for a crude krill extract using IgG rabbit antiserum. A zymographic technique for detection of proteolytic activity was applied and revealed 4 casein-positive antigens. Introduction of different affinity media as intermediate gels in CIE demonstrated several proteins which strongly interacted with Sepharose-bound arginine and Con A. These results suggest the presence of trypsin-like enzymes and other serine proteases and a high content of glycoproteins with alfa-D-mannopyranoside and alfa-D-glycopyranoside residues. The CIE method thus offers a reliable and reproducible tool for identification and characterization of different krill enzymes as well as application in process control, when purifying individual proteins/enzymes. Moreover this technology may serve as a fingerprinting method suitable for biological studies such as classification of geographical subpopulations, genotyping a specific species as well as comparisons between different species.</t>
  </si>
  <si>
    <t>KARLSTAM, B (corresponding author), PHARMACIA LEO THERAPEUT AB,DEPT BIOCHEM,S-75182 UPPSALA,SWEDEN.</t>
  </si>
  <si>
    <t>WOS:A1991GU47800009</t>
  </si>
  <si>
    <t>BUCHT, A; KARLSTAM, B</t>
  </si>
  <si>
    <t>ISOLATION AND IMMUNOLOGICAL CHARACTERIZATION OF 3 HIGHLY PURIFIED SERINE PROTEINASES FROM ANTARCTIC KRILL (EUPHAUSIA-SUPERBA)</t>
  </si>
  <si>
    <t>PURIFICATION</t>
  </si>
  <si>
    <t>Three individual serine proteinases (I, II, III) originating from Antarctic krill (E. superba) were separated and highly purified using a combination of affinity and high resolution ion exchange chromatography. Each enzyme showed a single protein band (30000 Daltons) in sodium dodecyl sulphate polyacrylamide gradient gel electrophoresis indicating high purity and identical molecular weights. Moreover, each enzyme demonstrated one inmunoprecipitate on crossed immunoelectrophoresis (two-dimensional agarose gel electrophoresis) using polyclonal rabbit antibodies which confirmed the high purity of the individual enzymes. A mixture of the three enzymes (I, II, III) revealed two immunoprecipitates. not one or three which should have been the case for identical or nonidentical immunological properties. Double immunodiffusion test according to Ouchterlony exhibited immunological identity between enzyme II and III. Enzyme I showed only partial identity with II III. These findings correlated well with biochemical data on the three serine proteinases. Enzyme I is able to liberate free amino acids from polypeptides in comparison with enzyme II and III (classical true endopeptidases), which do not. We suggest that these unique biochemical properties also have their immunological counterpart expressed as other antigenic determinants of the molecular structure.</t>
  </si>
  <si>
    <t>PHARMACIA LEO THERAPEUT AB, DEPT BIOCHEM, S-75182 UPPSALA, SWEDEN</t>
  </si>
  <si>
    <t>Pfizer; Pharmacia Corporation</t>
  </si>
  <si>
    <t>KARLSTAM, B (corresponding author), PHARMACIA LEO THERAPEUT AB, DEPT BIOCHEM, S-75182 UPPSALA, SWEDEN.</t>
  </si>
  <si>
    <t>WOS:A1991GU47800010</t>
  </si>
  <si>
    <t>KARLSTAM, B; LJUNGLOF, A</t>
  </si>
  <si>
    <t>PURIFICATION AND PARTIAL CHARACTERIZATION OF A NOVEL HYALURONIC ACID-DEGRADING ENZYME FROM ANTARCTIC KRILL (EUPHAUSIA-SUPERBA)</t>
  </si>
  <si>
    <t>A novel enzyme degrading hyaluronic acid has been isolated, purified and characterized from Antarctic krill (Euphausia superba). A combination of affinity chromatography (Con A-Sepharose), gel filtration (Superose 6) and fast protein liquid chromatography (Mono Q) was used for the purification. The hyaluronidase activity was determined by a radial diffusion method based on hyaluronic acid incorporated into an agarose gel. Moreover, the beta-glucuronidase and endo-(1,3)-beta-D-glucanase activities were also followed through the process using phenolphtalein mono beta-glucuronic acid and laminarin as substrates. After the final purification step on Mono Q column, the chromatogram showed three main peaks designated A, B and C. Peak C contained high hyaluronidase activity undetectable in peak A and B. The beta-glucuronidase activity was associated with peak A, while the endo-(1,3)-beta-D-glucanase activity was found in peak B and slight in peak C. The hyaluronidase was purified about 85-fold. It had a pH optimum of 5.3, a temperature optimum of 37-degrees-C and a molecular weight of 80 000 Daltons. On polyacrylamide gradient gel electrophoresis the enzyme fraction showed one major band associated with hyaluronic acid decomposition, slightly contaminated with a few other components. Isoelectric focusing in combination with a hyaluronic acid zymogram demonstrated one major band at pH 6.7 with high enzyme activity. Preliminary data on enzyme specificity suggest that krill hyaluronidase is a new endo-beta-glucuronidase and support the concept of krill enzymes as a remarkable and unusually effective digestive system adapted to the Antarctic marine ecosystem.</t>
  </si>
  <si>
    <t>WOS:A1991GU47800011</t>
  </si>
  <si>
    <t>HARDER, TC; PLOTZ, J; LIESS, B</t>
  </si>
  <si>
    <t>ANTIBODIES AGAINST EUROPEAN PHOCINE HERPESVIRUS ISOLATES DETECTED IN SERA OF ANTARCTIC SEALS</t>
  </si>
  <si>
    <t>DISTEMPER VIRUS; VITULINA; MORBILLIVIRUS; TRANSMISSION</t>
  </si>
  <si>
    <t>Neutralizing antibodies against European phocine herpesvirus were detected in sera of to two Antarctic seal species, Weddell seals (Leptonychotes weddellii) and crabeater seals (Lobodon carcinophagus), collected in the eastern Weddell Sea. A large number of positive sera crossneutralized canine herpesvirus, but only few sera also contained antibodies to feline herpesvirus. The Weddell seals suffered from a respiratory disease when the sera were collected (January - February, 1990). The significance and possible origin of herpesvirus infections in Antarctic seals documented for the first time in this communication is discussed. All sera were negative for antibodies against phocine and canine distemper viruses.</t>
  </si>
  <si>
    <t>ALFRED WEGENER INST POLAR &amp; MARINE RES, COLUMBUSSTR, W-2850 BREMERHAVEN, GERMANY; TIERARZTL HSCH HANOVER, INST VIROL, W-3000 HANNOVER 71, GERMANY</t>
  </si>
  <si>
    <t>Harder, Timm/AAE-2932-2019</t>
  </si>
  <si>
    <t>Harder, Timm/0000-0003-2387-378X</t>
  </si>
  <si>
    <t>WOS:A1991GU47800012</t>
  </si>
  <si>
    <t>HARRISON, WG; COTA, GF</t>
  </si>
  <si>
    <t>PRIMARY PRODUCTION IN POLAR WATERS - RELATION TO NUTRIENT AVAILABILITY</t>
  </si>
  <si>
    <t>POLAR RESEARCH</t>
  </si>
  <si>
    <t>PRO MARE SYMP ON POLAR MARINE ECOLOGY</t>
  </si>
  <si>
    <t>MAY 12-16, 1990</t>
  </si>
  <si>
    <t>TRONDHEIM, NORWAY</t>
  </si>
  <si>
    <t>Temperature, light and dissolved nutrients arc considered the master abiotic properties controlling primary production in the ocean. Each of these properties, in turn, is influenced by water column stability and vertical mixing. Sustained research over the past several decades has endeavored to ascertain which of these properties is most important in regulating phytoplankton growth. In no region has this research effort been more evident than at high latitudes. For both polar regions, extremes in each of these properties is the rule in surface waters where phytoplankton grow: the lowest ocean temperatures, the greatest seasonal excursion in incident solar radiation, and thc highest dissolved nutrient concentrations. Based largely on indirect evidence, early researchers speculated that polar primary production was high relative to production at lower latitudes. This was commonly attributed to the abundant surface macronutrients (NO3, PO4, H4SiO4) since physiological adaptations to thc suboptimum temperatures and light were thought to characterise these high latitude populations. Intensification of polar research since the late 1960's has in many respects modified this view. Current perspectives arc that important differences exist between the Arctic and Antarctic with regard to the availability and role nutrients play in regulating primary production. In general much less emphasis is now placed on the significance of the macronutrients in the Antarctic although there is speculation and some evidence that micronutrients (Fe) may be important. Macronutrient availability appears to play a more important, though secondary, role in the Arctic, that of sustaining rather than initiating phytoplankton growth. This paper reviews early, contemporary. and present research addressing the question. What role does nutrient availability play in the distribution and magnitude of primary production in Arctic and Antarctic waters? Emphasis is placed on new research on under-ice communities as well as on the historically studied pelagic communities.</t>
  </si>
  <si>
    <t>HARRISON, WG (corresponding author), FISHERIES &amp; OCEANS CANADA,BEDFORD INST OCEANOG,DIV BIOL OCEANOG,POB 1006,DARTMOUTH B2Y 4A2,NS,CANADA.</t>
  </si>
  <si>
    <t>NORWEGIAN POLAR INST</t>
  </si>
  <si>
    <t>POSTBOKS 5072 MAJORSTUA, 1330 OSLO, NORWAY</t>
  </si>
  <si>
    <t>0800-0395</t>
  </si>
  <si>
    <t>POLAR RES</t>
  </si>
  <si>
    <t>Polar Res.</t>
  </si>
  <si>
    <t>10.1111/j.1751-8369.1991.tb00637.x</t>
  </si>
  <si>
    <t>Ecology; Geosciences, Multidisciplinary; Oceanography</t>
  </si>
  <si>
    <t>Environmental Sciences &amp; Ecology; Geology; Oceanography</t>
  </si>
  <si>
    <t>HX559</t>
  </si>
  <si>
    <t>WOS:A1991HX55900009</t>
  </si>
  <si>
    <t>MARTINEZ, R</t>
  </si>
  <si>
    <t>BIOMASS AND RESPIRATORY ETS ACTIVITY OF MICROPLANKTON IN THE BARENTS SEA</t>
  </si>
  <si>
    <t>The activity of the respiratory electron transport system (ETS) of microplankton was measured in thc Central Barents Sea during summer 1988. In vitro ETS activity increased with assay temperature between 0 and 12-degrees-C, as reported for other enzyme systems in plankton. Thc higher in situ activities were observed near the surface (upper 10-25 m) and were associated with chlorophyll a maxima. Respiratory activity in thc upper 60 m accounted for 40-60% of the total column respiration. The activities (0-100 m) were lower than oxygen consumption rates reported in thc Canadian Arctic, mainly due to lower phytoplankton biomass. They were higher than ETS activity measured in the Weddell Sea (Antarctic Ocean). A high detrital versus total microplankton mass accounted for thc low activity related to particulate organic carbon (POC). In general, the levels of respiratory ETS activity were in the range reported for temperate oligotrophic oceanic regions.</t>
  </si>
  <si>
    <t>MARTINEZ, R (corresponding author), UNIV CANTABRIA,DEPT CIENCIAS &amp; TECN AGUA,E-39005 SANTANDER,SPAIN.</t>
  </si>
  <si>
    <t>10.1111/j.1751-8369.1991.tb00645.x</t>
  </si>
  <si>
    <t>WOS:A1991HX55900017</t>
  </si>
  <si>
    <t>AZAM, F; SMITH, DC; HOLLIBAUGH, JT</t>
  </si>
  <si>
    <t>THE ROLE OF THE MICROBIAL LOOP IN ANTARCTIC PELAGIC ECOSYSTEMS</t>
  </si>
  <si>
    <t>The paradigm of the pelagic food web organization in Antarctic waters is undergoing fundamental revision due to recent evidence that large fractions of material and energy flow through the microbial food web. We suggest that, because of the unique Antarctic ecosystem conditions, the microbial food web performs some roles that are fundamentally different from those in oligotrophic temperate and tropical waters: 1) during winter, bacterial production, at the expense of slow-turnover DOM (dissolved organic matter) from the previous summer, could be a significant factor in the survival of overwintering animal populations; 2) microbial regeneration of ammonium ih nitrate-replete Antarctic waters may spare the reductants necessary for nitrate assimilation and thus enhance primary productivity of deep-mixed light-limited phytoplankton; and 3) the small diatoms and phytoflagellates which dominate the Antarctic pelagic primary production are apparently directly digestible by the metazoan herbivores, whereas cyanobacteria which dominate the primary productivity in lower latitude oligotrophic waters arc not digestible by the metazoan herbivores. These roles performed by the microbial loop may, in part, explain why Antarctic waters, in contrast to the lower latitude oligotrophic waters, have high levels of tertiary productivity despite low primary productivity.</t>
  </si>
  <si>
    <t>AZAM, F (corresponding author), UNIV CALIF SAN DIEGO,SCRIPPS INST OCEANOG,LA JOLLA,CA 92093, USA.</t>
  </si>
  <si>
    <t>Smith, David C/A-8309-2013; Azam, Farooq/A-2306-2012</t>
  </si>
  <si>
    <t>Smith, David/0000-0003-0627-5788</t>
  </si>
  <si>
    <t>10.1111/j.1751-8369.1991.tb00649.x</t>
  </si>
  <si>
    <t>WOS:A1991HX55900021</t>
  </si>
  <si>
    <t>BILLEN, G; BECQUEVORT, S</t>
  </si>
  <si>
    <t>PHYTOPLANKTON BACTERIA RELATIONSHIP IN THE ANTARCTIC MARINE ECOSYSTEM</t>
  </si>
  <si>
    <t>Time series data of phytoplanktonic and bacterial biomass during the ice retreat period at different latitudes in the Weddell Sea and Prydz Bay areas show a distinct delay in thc development of bacteria with respect to phytoplankton. Use of a general ecophysiological model of bacterial growth, along with direct in situ measurements of growth and mortality rates, allowed the simulation of thc observed timing of bacterial development. It is suggested that the uncoupling between phytoplanktonic and bacterial development at the earliest stage of the spring ice-edge related algal bloom is not the result of the low temperatures occurring in the Southern Ocean but rather is due to the macromolecular nature of the dissolved organic matter released from phytoplankton.</t>
  </si>
  <si>
    <t>BILLEN, G (corresponding author), UNIV BRUSSELS,MICROBIOL MILLIEUX AQUAT GRP,CP 221,CAMPUS PLAINE,B-1050 BRUSSELS,BELGIUM.</t>
  </si>
  <si>
    <t>10.1111/j.1751-8369.1991.tb00650.x</t>
  </si>
  <si>
    <t>WOS:A1991HX55900022</t>
  </si>
  <si>
    <t>CLARKE, A; PECK, LS</t>
  </si>
  <si>
    <t>THE PHYSIOLOGY OF POLAR MARINE ZOOPLANKTON</t>
  </si>
  <si>
    <t>Thc polar marine environment is characterised by low stable temperatures with seasonal variations ranging from +/-3-degrees-C at lower latitudes to only +/-0.2-degrees-C at high latitudes. The Arctic basin is dominated by multi-year ice. whereas the Antarctic is subject to large seasonal changes in the cover by annual sea ice. Primary production is intensely seasonal nearshore but probably less so in offshore waters where significant production is associated with the marginal ice zone. Oxygen consumption in polar zooplankton is low compared with temperate and tropical species. Annual growth rates are generally slow and, especially in herbivores, highly seasonal. It is likely that fast growth rates are possible for polar zooplankton in areas of high food availability such as ice-edge blooms, but these growth rates are not usually achieved in the more oligotrophic open-ocean areas. Lipid stores in polar herbivorous zooplankton are generally high, although some euphausiids and gelatinous zooplankton also rely on degrowth to provide energy over winter. Ice-edge blooms are of great importance to the polar marine food web although the quantitative significance of winter feeding under ice has yet to be resolved. Comparison of data on lipid storage and oxygen consumption for polar zooplankton indicates that there arc large differences in the energy requirements of benthos and crustacean zooplankton. This is probably related to the high metabolic cost of staying in the water column. In contrast gelatinous zooplankton (salps, ctenophores, medusae and siphonophores) have a low energy throughput, related to a body composition which renders them essentially neutral in buoyancy and a slow but efficient means of locomotion. Under good feeding conditions many species can therefore grow and reproduce very rapidly. This emphasises the distinct energetic regime of gelatinous zooplankton, now known to be a group of major ecological importance in most waters of the world.</t>
  </si>
  <si>
    <t>CLARKE, A (corresponding author), BRITISH ANTARCTIC SURVEY,MADINGLEY RD,CAMBRIDGE CB3 0ET,ENGLAND.</t>
  </si>
  <si>
    <t>10.1111/j.1751-8369.1991.tb00659.x</t>
  </si>
  <si>
    <t>HX560</t>
  </si>
  <si>
    <t>WOS:A1991HX56000003</t>
  </si>
  <si>
    <t>YEN, J</t>
  </si>
  <si>
    <t>PREDATORY FEEDING-BEHAVIOR OF AN ANTARCTIC MARINE COPEPOD, EUCHAETA-ANTARCTICA</t>
  </si>
  <si>
    <t>During the austral summer, fall and winter, feeding rates of Euchaeta antarctica were measured in the laboratory. Measurements were taken over 24 hours in thc dark on a mixing device at the ambient temperature using lively prey and predators in good condition with intact first antennae. Under these conditions, I found that no feeding occurred during winter so the following characterizes summertime feeding behavior. Adult females of Euchaeta antarctica arc exclusive carnivores, exhibiting highest feeding rates on prey having a prosome length of 1200-mu-m. The size of these preferred prey was 65% the length of the second basipodal segment of thc maxilliped, the main appendage used in prey capture by E. antarctica. These prey, juvenile stages of Metridia gerlachei, also were the most abundant prey available in the plankton. The mean saturation ingestion rate of the adult female on their preferred prey of 18.7 Metridia/female/d is 8.8% its body weight, of which 17.3% is respired. A three-week starvation period caused less than a 1.5 fold increase in the feeding rate. Maximum volume effectively searched by this predatory copepod was 2.4 liters/day. Fecal pellets were produced at a constant rate of 0.697 pellets/hour; this rate was not influenced by the level of gut fullness. In order to produce one fecal pellet, E. antarctica must ingest 1.63 prey of the preferred size. Assuming that the rate of egestion is equal to the rate of ingestion, prey were ingested at a rate of 1.14/h. Many of the field-caught copepods evacuated 3-5 pellets which converts to 5-8 copepod prey ingested. This in situ meal more than adequately covers their daily respiratory costs. Smaller predators, CIV and CV E. antarctica, exhibited higher rates on smaller prey while males did not feed at all. The younger and potentially faster growing stage CIV consumed a higher proportion of their body weight per day than did the older mature predators: they were able to meet their metabolic costs on large and small prey. Older stages may not be able to obtain enough food to meet their metabolic needs during the late summer when prey availability is limited; they cease feeding and go into the overwintering state.</t>
  </si>
  <si>
    <t>YEN, J (corresponding author), SUNY STONY BROOK,MARINE SCI RES CTR,STONY BROOK,NY 11794, USA.</t>
  </si>
  <si>
    <t>10.1111/j.1751-8369.1991.tb00664.x</t>
  </si>
  <si>
    <t>WOS:A1991HX56000008</t>
  </si>
  <si>
    <t>CROXALL, JP; BRIGGS, DR</t>
  </si>
  <si>
    <t>FORAGING ECONOMICS AND PERFORMANCE OF POLAR AND SUBPOLAR ATLANTIC SEABIRDS</t>
  </si>
  <si>
    <t>Seabirds of high latitudes in the North and South Atlantic (chiefly penguins, Procellariformes, alcids, shags, Gannet and Kittiwake) are compared (on absolute and energy-, mass- and time-specific scaled bases) in terms of the rate at which they supply energy to their offspring, the rate of offspring growth, and the duration of the dependence (fledging) period. For a smaller suite of species, time and energy budgets during complete foraging cycles (including time ashore) and while at sea arc compared. The broad-scale comparisons show storm petrels to have consistently low provisioning and growth rates, and Kittiwakes, Gannets, shags and some penguins to have consistently high rates. Penguins (except the Gentoo Penguin) and albatrosses spend most of a foraging cycle at sea; murres, shags, gannet and kittiwake spend at least half the time ashore, guarding their offspring. Energy budgets are much more similar, because of thc disproportionate cost of at-sea activities, although the time spent flying, swimming, resting, and diving varies widely between species and is often difficult to interpret in terms of active foraging. Other apparent anomalies include the large amount of time Common Murres spend resting at sea and the high resting and low flight metabolic rates of kittiwakes and gannets. Assessments of foraging performance need to be more broadly based than hitherto and to take account of both physical constraints and ecological contexts. Further development of these approaches, especially critical interspecies comparisons, requires better discrimination of activities at sea, measurement of activity-specific energy costs and more accurate data on provisioning rates to offspring, particularly of North Atlantic species, notably Gannets and shags.</t>
  </si>
  <si>
    <t>CROXALL, JP (corresponding author), BRITISH ANTARCTIC SURVEY, NAT ENVIRONM RES COUNCIL, MADINGLEY RD, CAMBRIDGE CB3 0ET, ENGLAND.</t>
  </si>
  <si>
    <t>10.1111/j.1751-8369.1991.tb00674.x</t>
  </si>
  <si>
    <t>WOS:A1991HX56000018</t>
  </si>
  <si>
    <t>CROSS, SJ; OCONOR, RAA; MILNE, AH; JENNINGS, KP</t>
  </si>
  <si>
    <t>VENTRICULAR-FIBRILLATION IN THE ANTARCTIC - AN UNEXPECTED EVENT</t>
  </si>
  <si>
    <t>POSTGRADUATE MEDICAL JOURNAL</t>
  </si>
  <si>
    <t>ROBERT GORDONS INST TECHNOL,BRITISH ANTARCTIC SURVEY MED UNIT,CTR SURVIVAL,ABERDEEN AB2 3BJ,SCOTLAND</t>
  </si>
  <si>
    <t>Robert Gordon University; UK Research &amp; Innovation (UKRI); Natural Environment Research Council (NERC); NERC British Antarctic Survey</t>
  </si>
  <si>
    <t>CROSS, SJ (corresponding author), ABERDEEN ROYAL INFIRM,DEPT CARDIOL,ABERDEEN AB9 2ZD,SCOTLAND.</t>
  </si>
  <si>
    <t>BRITISH MED JOURNAL PUBL GROUP</t>
  </si>
  <si>
    <t>BRITISH MED ASSOC HOUSE, TAVISTOCK SQUARE, LONDON, ENGLAND WC1H 9JR</t>
  </si>
  <si>
    <t>0032-5473</t>
  </si>
  <si>
    <t>POSTGRAD MED J</t>
  </si>
  <si>
    <t>Postgrad. Med. J.</t>
  </si>
  <si>
    <t>10.1136/pgmj.67.794.1084</t>
  </si>
  <si>
    <t>GX977</t>
  </si>
  <si>
    <t>WOS:A1991GX97700017</t>
  </si>
  <si>
    <t>AXELROD, DI; ARROYO, MTK; RAVEN, PH</t>
  </si>
  <si>
    <t>HISTORICAL DEVELOPMENT OF TEMPERATE VEGETATION IN THE AMERICA</t>
  </si>
  <si>
    <t>ANTARCTIC FORESTS; BOREAL FORESTS; DECIDUOUS VS EVERGREEN HABIT; GONDWANALAND; MIXED PALEOFLORAS; TEMPERATE FORESTS; PLATE TECTONICS</t>
  </si>
  <si>
    <t>North American and South American temperate forests developed independently. These initially different forests, continue to be distinct, not only because of their different histories resulting in their domination by different woody plants, but because of the distinctive climatic regimes under which they presently occur. In North America, modern vegetation types, though much richer in taxa, first appeared in the Paleocene-Eocene, when the region north of Colorado supported rich deciduous hardwood forest and lowland conifers. Cold-loving conifers were associated with deciduous hardwoods in lowlands farther north. Pure montane conifer forest and mixed conifer-hardwood forests were present in upland areas in Nevada-Idaho in the Middle and Late Eocene. The first appearence of nearly pure montane conifer forest in the north (e.g. Alaska Range) was in the Miocene. Essentially pure conifer forests in lowland areas in the Arctic region appear in the Pliocene, although similar forest is reported from Iceland earlier (9-7 my.a.). Conifer parkland (semi-taiga) was spreading over the lowlands of northern Alaska by the close of the Miocene. Taiga spread widely only in the Pliocene and subsequently. In the Southern Hemisphere, the geological history of Gondwanaland is consistent with the occurrence of widespread austral forests across Antarctica, Australia and southern South America. Connections between these areas were eventually severed with the opening of Drake's Passage between the Antarctic Peninsula and southern South America in the late Oligocene. Angiosperms first appear in the Cretaceous, with modern forest types present by the Middle Eocene, fairly contemporaneously with the apprearence of modern forests in North America. Mixed with subtropical elements, the South American forests reached their greatest extent in the Early and Middle Miocene, and then moved northward as the climate deteriorated. Antarctica was occupied, starting at least 83 m.y.a., with a mixed forest of Nothofagus, Podocarpaceae and Araucariaceae. Myrtaceae, Proteaceae and Lauraceae, families typical of the southern forests today occurred there becoming increasingly depauperate in the Neogene. The more diverse, biologically-richer temperate forests that occurred around the Northern Hemisphere and on the fragments of Gondwanaland until the Middle Miocene, have persisted, respectively, in areas of greatest equability: eastern Asia in the north, and Southeast Asia-northeastern Australasia (including New Caledonia) in the south. Just as there are fossil plants in North America now confined to eastern Asia, there are some taxa now restricted to Australasia that occurred in the temperate forests of South America prior to the Middle Miocene. The relative degree of Neogene extinction in North American and South American temperate forests is a theine requiring attention. Important clues to independent forest development and earlier richness will be found in disjunct lands that lie in areas of greater equability. Hypotheses on the ecological dynamics of these forest must consider the tendency for greater dominance by gymnosperms with their given life-history traits in Nor-th American forests, versus angiosperms in South America. We hypothesize that: (1) The origin and abundance of the deciduous habit in the Northern Hemisphere, is linked with the restriction of seaways, widespread vulcanism, and development of more continental, cooler climates from the Middle Paleocene onward, rather than the postulated impact of a bolide at the close of the Cretaceous; and (2) The mixtures of temperate and subtropical elements that characterize many Tertiary sites reflect greater climatic equability at that time, which allowed many taxa to extend far outside what we have come to regard as their normal areas of distribution.</t>
  </si>
  <si>
    <t>AXELROD, DI (corresponding author), UNIV CALIF DAVIS,DEPT BOT,DAVIS,CA 95616, USA.</t>
  </si>
  <si>
    <t>JM198</t>
  </si>
  <si>
    <t>WOS:A1991JM19800004</t>
  </si>
  <si>
    <t>EFFECTS OF HUNTING ON POPULATION CHARACTERISTICS OF FERAL CATS ON MARION ISLAND</t>
  </si>
  <si>
    <t>SOUTH AFRICAN JOURNAL OF WILDLIFE RESEARCH</t>
  </si>
  <si>
    <t>POPULATION CHARACTERISTICS; ERADICATION; HUNTING; FERAL CATS; FELIDAE; SUB-ANTARCTIC</t>
  </si>
  <si>
    <t>FELIS-CATUS; DEMOGRAPHIC PARAMETERS; MACQUARIE-ISLAND; PROCELLARIIDAE; PANLEUKOPENIA; BEHAVIOR; DIET</t>
  </si>
  <si>
    <t>The effects of three seasons of hunting on characteristics of a feral cat population on sub-Antarctic Marion island are evaluated. Hunting pressure fell mainly on adults, resulting in the population becoming progressively younger. Adult year-class age structures and sex ratios did not change, indicating that no adult group was particularly vulnerable to hunting. Proportions of females breeding and number of litters per female per year decreased, resulting in a decrease in mean fecundity. Lower fecundity is thought to be a consequence of lower encounter rates between males and females at lowered densities. Using several methods, estimates of population size varied greatly. The only real indication of the decrease in density was the drastic increase in the number of hours hunted at night per cat seen: from 1,3 h per cat at the start of the first season to 8,3 h by the end of the third season.</t>
  </si>
  <si>
    <t>BLOOMER, JP (corresponding author), UNIV PRETORIA,MAMMAL RES INST,PRETORIA 0001,SOUTH AFRICA.</t>
  </si>
  <si>
    <t>0379-4369</t>
  </si>
  <si>
    <t>S AFR J WILDL RES</t>
  </si>
  <si>
    <t>South Afr. J. Wildl. Res.</t>
  </si>
  <si>
    <t>HD673</t>
  </si>
  <si>
    <t>WOS:A1991HD67300001</t>
  </si>
  <si>
    <t>BEHRENDT, JC; LEMASURIER, WE; COOPER, AK; TESSENSOHN, F; TREHU, A; DAMASKE, D</t>
  </si>
  <si>
    <t>GEOPHYSICAL STUDIES OF THE WEST ANTARCTIC RIFT SYSTEM</t>
  </si>
  <si>
    <t>CRUSTAL; BOUNDARIES; ANOMALIES; AUSTRALIA; BASALTS; UPLIFT; OCEAN</t>
  </si>
  <si>
    <t>The West Antarctic rift system extends over a 3000 x 750 km, largely ice covered area from the Ross Sea to the base of the Antarctic Peninsula, comparable in area to the Basin and Range and the East African rift system. A spectacular rift shoulder scarp along which peaks reach 4-5 km maximum elevation marks one flank and extends from northem Victoria Land-Queen Maud Mountains to the Ellsworth-Whitmore-Horlick Mountains. The rift shoulder has maximum present physiographic relief of 5 km in the Ross Embayment and 7 km in the Ellsworth Mountains-Byrd Subglacial Basin area. The Transantarctic Mountains part of the rift shoulder (and probably the entire shoulder) has been interpreted as rising since about 60 Ma, at episodic rates of approximately 1 km/m.y., most recently since mid-Pliocene time, rather than continuously at the mean rate of 100 m/m.y. The rift system is characterized by bimodal alkaline volcanic rocks ranging from at least Oligocene to the present. These are exposed asymmetrically along the rift flanks and at the south end of the Antarctic Peninsula. The trend of the Jurassic tholeiites (Ferrar dolerites, Kirkpatric basalts) marking the Jurassic Transantarctic rift is coincident with exposures of the late Cenozoic volcanic rocks along the section of the Transantarctic Mountains from northem Victoria Land to the Horlick Mountains. The Cenozoic rift shoulder diverges here from the Jurassic tholeiite trend, and the tholeiites are exposed continuously (including the Dufek intrusion) along the lower- elevation (1-2 km) section of Transantarctic Mountains to the Weddell Sea. Widely spaced aeromagnetic profiles in West Antarctica indicate the absence of Cenozoic volcanic rocks in the ice covered part of the Whitmore-Ellsworth-Mountain block and suggest their widespread occurrence beneath the western part of the ice sheet overlying the Byrd Subglacial Basin. A German Federal Institute for Geosciences and Natural Resources (BGR)-U.S. Geological Survey (USGS) aeromagnetic survey over the Ross Sea continental shelf indicates rift fabric and suggests numerous submarine volcanoes along discrete NNW trending zones. A Bouguer anomaly range of approximately 200 (+50 to -150) mGal having 4-7 mGal/km gradients where measured in places marks the rift shoulder from northem Victoria Land possibly to the Ellsworth Mountains (where data are too sparse to determine maximum amplitude and gradient). The steepest gravity gradients across the rift shoulder require high density (mafic or ultramafic?) rock within the crust as well as at least 12 km of thinner crust beneath the West Antarctic rift system in contrast to East Antarctica. Sparse land seismic data reported along the rift shoulder, where velocities are greater than 7 km/s, and marine data indicating velocities above 7 km/s beneath the Ross Sea continental shelf support this interpretation. The maximum Bouguer gravity range in the Pensacola Mountains area of the Transantarctic Mountains is only about 130 mGal with a maximum 2 mGal/km gradient, which can be explained solely by 8 km of crustal thickening. Large offset seismic profiles over the Ross Sea shelf collected by the German Antarctic North Victoria Land Expedition V (GANOVEX V) combined with earlier USGS and other results indicate 17-21 km thickness for the crust beneath the Ross Sea shelf which we interpret as evidence of extended rifted continental crust. A regional positive Bouguer anomaly (0 to +50 mGal), the width of the rift, extends from the Ross Sea continental shelf throughout the Ross Embayment and Byrd Subglacial Basin area of the West Antarctic rift system and indicates that the Moho is approximately 20 km deep tied to the seismic results (probably coincident with the top of the asthenosphere) rather than the 30 km reported in earlier interpretations. The interpretation of horst and graben structures in the Ross Sea, made from marine seismic reflection data, probably can be extended throughout the rift (i.e., the Ross Ice shelf and the Byrd Subglacial Basin areas). The near absence of earthquakes in the West Antarctic rift system probably results from a combination of primarily sparse seismograph coverage and, secondarily, suppression of earthquakes by the ice sheet (e.g., Johnston, 1987) and very high seismicity shortly after deglaciation in the Ross Embayment followed by abnormally low seismicity at present (e.g., Muir Wood, 1989). The evidence of high temperatures at shallow depth beneath the Ross Sea continental shelf and adjacent Transantarctic Mountains is supportive of thermal uplift of the mountains associated with lateral heat conduction from the rift and can possibly also explain the volcanism, rifting, and high elevation of the entire rift shoulder to the Ellsworth- Horlick- Whitmore Mountains. We infer that the Gondwana breakup and the West Antarctic rift am part of a continuously propagating rift that started in the Jurassic when Africa separated from East Antarctica (including the failed Jurassic Transantarctic rift). Rifting proceeded clockwise around East Antarctica to the separation of New Zealand and the Campbell Plateau about 85-95 Ma and has continued (with a spreading center jump) to its present location in the Ross Embayment and West Antarctica. The Cenozoic activity of the West Antarctic rift system appears to be continuous in time with rifting in the same area that began only in the late Mesozoic. Although the mechanism for rifting is not completely explained, we suggest a combination of the flexural rigidity model (Stem and ten Brink, 1989) proposed for the Ross Embayment and the thermal plume or hot spot concepts. The propagating rift may have been captured by the thermal plume.</t>
  </si>
  <si>
    <t>US GEOL SURVEY,MENLO PK,CA 94035; FED INST GEOSCI &amp; NAT RESOURCES,W-3000 HANNOVER 51,GERMANY; UNIV COLORADO,DEPT GEOL,DENVER,CO 80204; OREGON STATE UNIV,COLL OCEANOG,CORVALLIS,OR 97331</t>
  </si>
  <si>
    <t>United States Department of the Interior; United States Geological Survey; University of Colorado System; University of Colorado Denver; Oregon State University</t>
  </si>
  <si>
    <t>BEHRENDT, JC (corresponding author), US GEOL SURVEY,MS 964,BOX 25046 FED CTR,DENVER,CO 80225, USA.</t>
  </si>
  <si>
    <t>10.1029/91TC00868</t>
  </si>
  <si>
    <t>GU918</t>
  </si>
  <si>
    <t>WOS:A1991GU91800011</t>
  </si>
  <si>
    <t>STOREY, BC; ALABASTER, T</t>
  </si>
  <si>
    <t>TECTONOMAGMATIC CONTROLS ON GONDWANA BREAK-UP MODELS - EVIDENCE FROM THE PROTO-PACIFIC MARGIN OF ANTARCTICA</t>
  </si>
  <si>
    <t>BACK-ARC BASIN; WEST-ANTARCTICA; FLOOD BASALTS; SOUTH-AMERICA; NORTH-AMERICA; JURASSIC DOLERITES; UNITED-STATES; GRAHAM LAND; NEW-ZEALAND; RARE-EARTH</t>
  </si>
  <si>
    <t>Geochemical and isotopic data are presented that suggest the existence of a large, Middle Jurassic subduction-related magmatic province common to both the Antarctic Peninsula and southern South America. We argue that during the initial stages of Gondwana breakup, Pacific margin magmas were derived from an enriched lithospheric mantle source similar to that for the contemporaneous within-plate Ferrar-Tasman suite. Enriched lithospheric initial-rifting magmas were succeeded, in at least part of the Rocas Verdes basin, by transitional early drift magmas and then by entirely asthenospheric mid-ocean ridge basalt (MORB) magmas representing lithospheric rupture and seafloor spreading. We propose a plate interaction model for the initial stages of Gondwana breakup relating the broad zone of lithospheric mantle melting to a reduction in plate boundary forces. The change from Gondwanide compression to lithospheric extension in the Jurassic is linked to a change from shallow to steeply dipping subduction and to a slowing of subduction rates caused possibly by a decreasing age of the subducting plate. Ridge-trench interaction may have followed subduction of young, hot oceanic lithosphere, possibly causing a temporary cessation of subduction and a further reduction in plate boundary forces, thus facilitating breakup.</t>
  </si>
  <si>
    <t>STOREY, BC (corresponding author), BRITISH ANTARCTIC SURVEY,NERC,MADINGLEY RD,CAMBRIDGE CB3 0ET,ENGLAND.</t>
  </si>
  <si>
    <t>10.1029/91TC01122</t>
  </si>
  <si>
    <t>WOS:A1991GU91800012</t>
  </si>
  <si>
    <t>DIPRISCO, G; CONDO, SG; TAMBURRINI, M; GIARDINA, B</t>
  </si>
  <si>
    <t>OXYGEN-TRANSPORT IN EXTREME ENVIRONMENTS</t>
  </si>
  <si>
    <t>TRENDS IN BIOCHEMICAL SCIENCES</t>
  </si>
  <si>
    <t>ARCTIC LIFE ADAPTATION; BALAENOPTERA-ACUTOROSTRATA; ANTARCTIC FISHES; HEMOGLOBIN; REINDEER; BINDING; MODULATION; MECHANISM; ANIONS; BLOOD</t>
  </si>
  <si>
    <t>Evolution has adopted different strategies to solve the problem of transporting oxygen to respiring tissues, according to needs dictated by the environment. A thermodynamic analysis of haemoglobins of organisms living in extreme polar environments (mammals and fish) provides elegant examples of such adaptations.</t>
  </si>
  <si>
    <t>UNIV ROME TOR VERGATA,DEPT EXPTL MED &amp; BIOCHEM SCI,I-00173 ROME,ITALY</t>
  </si>
  <si>
    <t>University of Rome Tor Vergata</t>
  </si>
  <si>
    <t>DIPRISCO, G (corresponding author), CNR,INST PROT BIOCHEM &amp; ENZYMOL,VIA MARCONI 10,I-80125 NAPLES,ITALY.</t>
  </si>
  <si>
    <t>TAMBURRINI, MAURIZIO/0000-0001-5987-0957</t>
  </si>
  <si>
    <t>0968-0004</t>
  </si>
  <si>
    <t>TRENDS BIOCHEM SCI</t>
  </si>
  <si>
    <t>Trends Biochem.Sci.</t>
  </si>
  <si>
    <t>10.1016/0968-0004(91)90182-U</t>
  </si>
  <si>
    <t>GW013</t>
  </si>
  <si>
    <t>WOS:A1991GW01300009</t>
  </si>
  <si>
    <t>ZURER, P</t>
  </si>
  <si>
    <t>USE OF ETHANE PROPOSED TO SAVE ANTARCTIC OZONE</t>
  </si>
  <si>
    <t>CHEMICAL &amp; ENGINEERING NEWS</t>
  </si>
  <si>
    <t>0009-2347</t>
  </si>
  <si>
    <t>CHEM ENG NEWS</t>
  </si>
  <si>
    <t>Chem. Eng. News</t>
  </si>
  <si>
    <t>NOV 25</t>
  </si>
  <si>
    <t>Chemistry, Multidisciplinary; Engineering, Chemical</t>
  </si>
  <si>
    <t>GR480</t>
  </si>
  <si>
    <t>WOS:A1991GR48000009</t>
  </si>
  <si>
    <t>CICERONE, RJ; ELLIOTT, S; TURCO, RP</t>
  </si>
  <si>
    <t>REDUCED ANTARCTIC OZONE DEPLETIONS IN A MODEL WITH HYDROCARBON INJECTIONS</t>
  </si>
  <si>
    <t>NITRIC-ACID; HYDROGEN-CHLORIDE; STRATOSPHERE; HOLE; LATITUDE; NITROGEN; BROMINE; ATMOSPHERE; NITRATE; IMPACT</t>
  </si>
  <si>
    <t>Motivated by increased losses of Antarctic stratospheric ozone and by improved understanding of the mechanism, a concept is suggested for action to arrest this ozone loss: injecting the alkanes ethane or propane (E or P) into the Antarctic stratosphere. A numerical model of chemical processes was used to explore the concept. The model results suggest that annual injections of about 50,000 tons of E or P could suppress ozone loss, but there are some scenarios where smaller E or P injections could increase ozone depletion. Further, key uncertainties must be resolved, including initial concentrations of nitrogen-oxide species in austral spring, and several poorly defined physical and chemical processes must be quantified. There would also be major difficulties in delivering and distributing the needed alkanes.</t>
  </si>
  <si>
    <t>UNIV CALIF LOS ANGELES,DEPT ATMOSPHER SCI,LOS ANGELES,CA 90024; UNIV CALIF LOS ANGELES,INST GEOPHYS &amp; PLANETARY PHYS,LOS ANGELES,CA 90024</t>
  </si>
  <si>
    <t>University of California System; University of California Los Angeles; University of California System; University of California Los Angeles</t>
  </si>
  <si>
    <t>CICERONE, RJ (corresponding author), UNIV CALIF IRVINE,DEPT GEOSCI,IRVINE,CA 92717, USA.</t>
  </si>
  <si>
    <t>NOV 22</t>
  </si>
  <si>
    <t>10.1126/science.254.5035.1191</t>
  </si>
  <si>
    <t>GQ834</t>
  </si>
  <si>
    <t>WOS:A1991GQ83400043</t>
  </si>
  <si>
    <t>NICHOLLS, KW; MAKINSON, K; ROBINSON, AV</t>
  </si>
  <si>
    <t>OCEAN CIRCULATION BENEATH THE RONNE ICE SHELF</t>
  </si>
  <si>
    <t>THE intimate thermal contact between the base of Antarctic ice shelves and the underlying ocean enables changes in climate to have a rapid impact on the outflow of ice from the interior of Antarctica 1,2. Furthermore, water modified by passage under ice shelves, particularly in the Weddell Sea, is believed to be an important constituent of Antarctic Bottom Water 3 -a water mass that can be observed as far north as 50-degrees-N in the deep oceans 4. Antarctic Bottom Water is both cold and oxygen-rich, and plays an important part in the cooling and ventilation of the world's oceans. Because of the difficulty in gaining access, the oceanographic regime beneath ice shelves is very poorly sampled 5. By successfully drilling through the ice, however, we were able to obtain oceanographic data from beneath the largest Antarctic ice shelf, the Ronne-Filchner ice shelf in the southern Weddell Sea. We find that our data agree well with the predictions of a relatively simple oceanographic plume model of sub-ice-shelf circulation 6. This model can therefore be used with some confidence to investigate the links between climate changes, ice-shelf melting and bottom-water production.</t>
  </si>
  <si>
    <t>NERC, BRITISH ANTARCT SURVEY, HIGH CROSS, MADINGLEY RD, CAMBRIDGE CB3 0ET, ENGLAND.</t>
  </si>
  <si>
    <t>N, Keith/E-9126-2010; Makinson, Keith/A-2495-2013</t>
  </si>
  <si>
    <t>Makinson, Keith/0000-0002-5791-1767</t>
  </si>
  <si>
    <t>NOV 21</t>
  </si>
  <si>
    <t>10.1038/354221a0</t>
  </si>
  <si>
    <t>GQ948</t>
  </si>
  <si>
    <t>WOS:A1991GQ94800046</t>
  </si>
  <si>
    <t>JENKINS, A</t>
  </si>
  <si>
    <t>A ONE-DIMENSIONAL MODEL OF ICE SHELF-OCEAN INTERACTION</t>
  </si>
  <si>
    <t>THERMOHALINE CIRCULATION; MASS-TRANSFER; WEDDELL SEA; WATER; FLOWS; HEAT; WALL</t>
  </si>
  <si>
    <t>Large-scale oceanic circulation beneath Antarctic ice shelves is driven by the thermohaline differences which result from mass and energy exchange at the ice-ocean interface. Dense, saline waters are drawn underneath the ice shelves and emerge, cooled and diluted, as plumes of Ice Shelf Water. A simple, one-dimensional model of this process has been developed, in which the Ice Shelf Water plume is treated as a turbulent gravity current, initiated at the inland margin by a flow of fresh meltwater emerging from beneath the grounded ice. Subsequent evolution of the plume, as it ascends along an ice shelf base of specified geometry, can be simulated. The model has been applied to a flow line on Ronne Ice Shelf, Antarctica, to explain the observed distribution and rate of basal melting and freezing. Calculations indicate that the present mean melt rate of 0.6 m yr-1 would increase to 2.6 m yr-1 if the underlying water were to warm by 0.6-degrees-C. This would not only lead to significant thinning of the ice shelf but could also cause a profound change in ocean circulation on the open continental shelf.</t>
  </si>
  <si>
    <t>BRITISH ANTARCTIC SURVEY, NERC, HIGH CROSS, MADINGLEY RD, CAMBRIDGE CB3 0ET, ENGLAND.</t>
  </si>
  <si>
    <t>Jenkins, Adrian/0000-0002-9117-0616</t>
  </si>
  <si>
    <t>NOV 15</t>
  </si>
  <si>
    <t>C11</t>
  </si>
  <si>
    <t>10.1029/91JC01842</t>
  </si>
  <si>
    <t>GQ693</t>
  </si>
  <si>
    <t>WOS:A1991GQ69300021</t>
  </si>
  <si>
    <t>ALLEY, RB; WHILLANS, IM</t>
  </si>
  <si>
    <t>CHANGES IN THE WEST ANTARCTIC ICE-SHEET</t>
  </si>
  <si>
    <t>STREAM-B; BENEATH; DEFORMATION; SHELVES; RISE; VELOCITY; DYNAMICS; HISTORY; SYSTEM; RECORD</t>
  </si>
  <si>
    <t>The portion of the West Antarctic ice sheet that flows into the Ross Sea is thinning in some places and thickening in others. These changes are not caused by any current climatic change, but by the combination of a delayed response to the end of the last global glacial cycle and an internal instability. The near-future impact of the ice sheet on global sea level is largely due to processes internal to the movement of the ice sheet, and not so much to the threat of a possible greenhouse warming. Thus the near-term future of the ice sheet is already determined. However, too little of the ice sheet has been surveyed to predict its overall future behavior.</t>
  </si>
  <si>
    <t>PENN STATE UNIV, DEPT GEOSCI, University Pk, PA 16802 USA; OHIO STATE UNIV, BYRD POLAR RES CTR, COLUMBUS, OH 43210 USA; OHIO STATE UNIV, DEPT GEOL SCI, COLUMBUS, OH 43210 USA</t>
  </si>
  <si>
    <t>Pennsylvania Commonwealth System of Higher Education (PCSHE); Pennsylvania State University; Pennsylvania State University - University Park; University System of Ohio; Ohio State University; University System of Ohio; Ohio State University</t>
  </si>
  <si>
    <t>PENN STATE UNIV, CTR EARTH SYST SCI, 306 DEIKE BLDG, University Pk, PA 16802 USA.</t>
  </si>
  <si>
    <t>10.1126/science.254.5034.959</t>
  </si>
  <si>
    <t>GP883</t>
  </si>
  <si>
    <t>WOS:A1991GP88300032</t>
  </si>
  <si>
    <t>KAMMERER, JA</t>
  </si>
  <si>
    <t>ENVIRONMENTAL-PROTECTION ACCORDING TO THE ANTARCTIC TREATY</t>
  </si>
  <si>
    <t>EUROPA ARCHIV</t>
  </si>
  <si>
    <t>KAMMERER, JA (corresponding author), UNIV TUBINGEN,FAC JURIST,W-7400 TUBINGEN 1,GERMANY.</t>
  </si>
  <si>
    <t>VERLAG INT POLITIK GMBH</t>
  </si>
  <si>
    <t>BONN 1</t>
  </si>
  <si>
    <t>POSTFACH 1529 BACHSTRASSE 32, D-53005 BONN 1, GERMANY</t>
  </si>
  <si>
    <t>0014-2476</t>
  </si>
  <si>
    <t>EUR ARCH</t>
  </si>
  <si>
    <t>NOV 10</t>
  </si>
  <si>
    <t>International Relations; Political Science</t>
  </si>
  <si>
    <t>HK663</t>
  </si>
  <si>
    <t>WOS:A1991HK66300003</t>
  </si>
  <si>
    <t>LARTER, RD; BARKER, PF</t>
  </si>
  <si>
    <t>EFFECTS OF RIDGE CREST TRENCH INTERACTION ON ANTARCTIC PHOENIX SPREADING - FORCES ON A YOUNG SUBDUCTING PLATE</t>
  </si>
  <si>
    <t>MAGNETIC SMOOTH ZONES; DE-FUCA-RIDGE; TECTONIC HISTORY; SOUTHERN CHILE; OCEANIC LITHOSPHERE; PACIFIC MARGIN; FRACTURE-ZONE; SCOTIA SEA; PENINSULA; MECHANISM</t>
  </si>
  <si>
    <t>Precise measurements of spreading rates on marine magnetic profiles collected to the west of the Antarctic Peninsula have enabled some consideration of the forces governing plate motion, since Antarctic-phoenix motion has been controlled by the local rather than global force balance over the last 35 m.y. The total effective driving force per unit length of trench is calculated to have ranged between 2.6 and 3.6 x 10(12) N/m, which is much less than is commonly thought necessary to support subduction. Conventional calculations may overestimate slab pull for old slabs because they neglect the effect of extensional disruption in limiting the contribution to the balance of forces at the trench. The low estimate of driving forces obtained here implies that resistive forces am also smaller than is generally assumed. Driving forces show a strong correlation with observed spreading rates, which indicates that resistive forces were largely velocity dependent. Fluid migration up the subduction zone may elevate temperatures in and around the shear zone, reducing resistive forces below the levels required by purely conductive models. Changes in convergence rate may affect the depths of both the brittle/ductile deformation boundary and the basalt/eclogite phase change, causing a negative feedback which would appear as a velocity-dependent resistive force. The different driving forces acting on the NE and SW parts of the Phoenix plate, as a consequence of older oceanic lithosphere at the trench in the NE, caused Antarctic-Phoenix spreading to take place about a near pole to the SW since 21 m.y. ago, and ultimately resulted in disruption of the Phoenix plate about 9 m.y. ago. Spreading rates decreased abruptly about 6 m.y. ago, probably because of E-W compression across the long transform faults bounding the Phoenix plate. However, spreading on the last three segments of the Antarctic-Phoenix Ridge continued at least until 4 m.y. ago. Either spreading stopped progressively from SW to NE. or the final stage took place about a very near pole to the SW. A magnetic quiet zone extends up to 95 km from the margin between the Tula Fracture Zone and the North Anvers Fracture Zone, and is thought to indicate that the ridge crest became buried by terrigenous sediment prior to collision. The absence of a magnetic quiet zone associated with the most recent ridge crest-trench collisions suggests a change in sedimentary regime during the late Miocene. Anomalously fast apparent spreading rates between 23 and 21 m.y. ago are thought to indicate an error in this part of the magnetic reversal time scale.</t>
  </si>
  <si>
    <t>BRITISH ANTARCTIC SURVEY, NAT ENVIRONM RES COUNCIL, HIGH CROSS, MADINGLEY RD, CAMBRIDGE CB3 0ET, ENGLAND</t>
  </si>
  <si>
    <t>Larter, Robert/0000-0002-8414-7389</t>
  </si>
  <si>
    <t>B12</t>
  </si>
  <si>
    <t>10.1029/91JB02053</t>
  </si>
  <si>
    <t>GQ691</t>
  </si>
  <si>
    <t>WOS:A1991GQ69100005</t>
  </si>
  <si>
    <t>MITROVICA, JX; PELTIER, WR</t>
  </si>
  <si>
    <t>ON POSTGLACIAL GEOID SUBSIDENCE OVER THE EQUATORIAL OCEANS</t>
  </si>
  <si>
    <t>GLACIAL-ISOSTATIC-ADJUSTMENT; DEEP MANTLE VISCOSITY; GLOBAL SEA-LEVEL; ICE-AGE EARTH; PLEISTOCENE DEGLACIATION; CONSTRAINT; ROTATION; DYNAMICS; MODEL; RISE</t>
  </si>
  <si>
    <t>We develop two new spectral formalisms for the gravitationally self-consistent solution of the sea level equation which governs the redistribution of glacial meltwater on a visco-elastic Earth. The first is a purely spectral technique based on an extension of theory outlined by Dahlen (1976) for determining the equilibrium oceanic tide on an elastic planet. Using this technique, with a feasible spherical harmonic truncation level (l less-than-or-equal-to 30), we can obtain convergence in the computed sea level variations within the degree range l less-than-or-equal-to 10. We also develop a second, pseudospectral technique, however, which permits the construction of gravitationally self-consistent solutions to much higher degree and order (l &gt;&gt; 100). The pseudospectral formalism is employed here to develop a comprehensive physical explanation for the global pattern of present-day sea level variations due to ongoing glacial isostatic adjustment. In particular, we focus upon a mechanism, which we term equatorial ocean syphoning, that acts to draw water toward the oceanic portion of the collapsing peripheral bulge that encircles previously glaciated regions. The collapse of the forebulge induces a flow of water which is required to maintain hydrostatic equilibrium. The syphoning mechanism dominates the relative sea level (RSL) variation in oceans in the far field of the ice sheets (that is, beyond the peripheral bulge) during periods, such as the interglacial of the past 4000 years, during which the volume of the ice sheets has not (apparently) changed appreciably, while, at the same time, isostatic adjustment persists. The RSL change in the near field is, in contrast, dominated by the (local) vertical displacement of the solid surface. Finally, comparison of gravitationally self-consistent predictions of RSL change in the far field, with the observational data at small Pacific island sites, has provided an upper bound of 1 to 2 m for the eustatic sea level rise produced by any recent (last 3000 years) melting of the Antarctic ice sheet.</t>
  </si>
  <si>
    <t>UNIV TORONTO, DEPT PHYS, TORONTO M5S 1A7, ONTARIO, CANADA</t>
  </si>
  <si>
    <t>Peltier, William R./A-1102-2008</t>
  </si>
  <si>
    <t>10.1029/91JB01284</t>
  </si>
  <si>
    <t>WOS:A1991GQ69100035</t>
  </si>
  <si>
    <t>YIOU, P; GENTHON, C; GHIL, M; JOUZEL, J; LETREUT, H; BARNOLA, JM; LORIUS, C; KOROTKEVITCH, YN</t>
  </si>
  <si>
    <t>HIGH-FREQUENCY PALEOVARIABILITY IN CLIMATE AND CO2 LEVELS FROM VOSTOK ICE CORE RECORDS</t>
  </si>
  <si>
    <t>SPECTRUM ANALYSIS; ANTARCTIC ICE; CYCLE; ATLANTIC; DYNAMICS; SYSTEM; MODELS; OCEAN; AGES</t>
  </si>
  <si>
    <t>The high resolution of the Vostok records provides a unique look at the causes of paleoclimatic variability during the last complete glacial cycle. The records present strong evidence for the interaction between orbital forcing and internal, physico-chemical mechanisms of variability. This interaction appears to account for the great wealth of spectral features found in the records.</t>
  </si>
  <si>
    <t>CEA, CENS, GEOCHIM ISOTOP LAB, F-91190 GIF SUR YVETTE, FRANCE; LAB GLACIOL &amp; GEOPHYS ENVIRONNEMENT, F-38402 ST MARTIN DHERES, FRANCE; UNIV CALIF LOS ANGELES, DEPT ATMOSPHER SCI, CTR CLIMATE DYNAM, LOS ANGELES, CA 90024 USA; UNIV CALIF LOS ANGELES, INST GEOPHYS &amp; PLANETARY SCI, LOS ANGELES, CA 90024 USA; ARTIC &amp; ANTARCTIC RES INST, LENINGRAD 199226, USSR; ECOLE NORM SUPER, METEOROL DYNAM LAB, CNRS, F-75231 PARIS 05, FRANCE</t>
  </si>
  <si>
    <t>Universite Paris Saclay; CEA; University of California System; University of California Los Angeles; University of California System; University of California Los Angeles; Arctic &amp; Antarctic Research Institute; Sorbonne Universite; Universite PSL; Ecole Normale Superieure (ENS); Centre National de la Recherche Scientifique (CNRS)</t>
  </si>
  <si>
    <t>Ghil, Michael/O-1433-2019</t>
  </si>
  <si>
    <t>Ghil, Michael/0000-0001-5177-7133</t>
  </si>
  <si>
    <t>10.1029/91JB00422</t>
  </si>
  <si>
    <t>WOS:A1991GQ69100058</t>
  </si>
  <si>
    <t>PYLE, J</t>
  </si>
  <si>
    <t>CLOSING IN ON ARCTIC OZONE</t>
  </si>
  <si>
    <t>PYLE, J (corresponding author), UNIV CAMBRIDGE,DEPT CHEM,EUROPEAN OZONE RES COORDINATING UNIT,CAMBRIDGE,ENGLAND.</t>
  </si>
  <si>
    <t>NOV 9</t>
  </si>
  <si>
    <t>GP403</t>
  </si>
  <si>
    <t>WOS:A1991GP40300040</t>
  </si>
  <si>
    <t>MORGAN, VI; GOODWIN, ID; ETHERIDGE, DM; WOOKEY, CW</t>
  </si>
  <si>
    <t>EVIDENCE FROM ANTARCTIC ICE CORES FOR RECENT INCREASES IN SNOW ACCUMULATION</t>
  </si>
  <si>
    <t>LARGE uncertainties exist in the present knowledge of the ma budget of the Antarctic ice sheet, because of a lack of data on the rates of both ice outflow and snow accumulation 1. Present estimates indicate that both the outflow and the net accumulation are approximately equal to 2,000 km3 of ice per year (equivalent to about 6 mm of sea level) 2. The temporal variation of accumulation rate is central to determinations of the mass budget, because accumulation can change rapidly in response to short-term climate variations, whereas ice flow varies only on longer timescales. Here we present time series showing changes in the net rate of snow accumulation since 1806 along a 700-km segment of East Antarctica. The accumulation record was derived from the thicknesses of annual layers in ice cores, deduced from seasonal variations in oxygen isotope ratio and in ice-crust stratigraphy. We find a significant increase in the accumulation rate following a minimum around 1960, leading to recent rates that are about 20% above the long-term mean. If this recent increase is widespread, as suggested by shorter-term accumulation data from across a large part of Antarctica, the positive imbalance (5-25% of the mass input) shown in recent studies of the ice sheet's mass budget 1 may have existed only since the late 1960s. We estimate that this increase in accumulation rate should contribute to a lowering of sea level of 1.0-1.2 mm per year.</t>
  </si>
  <si>
    <t>CSIRO,DIV ATMOSPHER RES,MORDIALLOC,VIC 3195,AUSTRALIA</t>
  </si>
  <si>
    <t>MORGAN, VI (corresponding author), AUSTRALIAN ANTARCT DIV,CHANNEL HIGHWAY,KINGSTON 7050,AUSTRALIA.</t>
  </si>
  <si>
    <t>Etheridge, David M/B-7334-2013</t>
  </si>
  <si>
    <t>Goodwin, Ian/0000-0001-8682-6409; Etheridge, David/0000-0001-7970-2002</t>
  </si>
  <si>
    <t>4 LITTLE ESSEX STREET, LONDON, ENGLAND WC2R 3LF</t>
  </si>
  <si>
    <t>NOV 7</t>
  </si>
  <si>
    <t>10.1038/354058a0</t>
  </si>
  <si>
    <t>GN829</t>
  </si>
  <si>
    <t>WOS:A1991GN82900056</t>
  </si>
  <si>
    <t>BJORCK, S; MALMER, N; HJORT, C; SANDGREN, P; INGOLFSSON, O; WALLEN, B; SMITH, RIL; JONSSON, BL</t>
  </si>
  <si>
    <t>STRATIGRAPHIC AND PALEOCLIMATIC STUDIES OF A 5500-YEAR-OLD MOSS BANK ON ELEPHANT ISLAND, ANTARCTICA</t>
  </si>
  <si>
    <t>ARCTIC AND ALPINE RESEARCH</t>
  </si>
  <si>
    <t>HIGH-PRECISION CALIBRATION; RADIOCARBON TIME SCALE; PEAT; SPHAGNUM; BOGS; BC; DECOMPOSITION; ACCUMULATION; CHEMISTRY; MINNESOTA</t>
  </si>
  <si>
    <t>Analyses of a core from the deepest known moss peat bank in Antarctica, on Elephant Island, South Shetlands, show that this Chorisodontium aciphyllum-dominated bank began to grow ca. 5500 C-14 yr BP. Combined with other studies in the region the present study indicates more extensive glaciation before 5000 to 6000 BP than today on some of the South Shetland Islands. The main hypothesis is that these frozen moss banks contain important paleoclimatic information. The stratigraphic parameters analyzed included degree of humification, organic and mineral matter content, bulk density, chronology, volumetric growth and organic accumulation rates, carbon and nitrogen concentrations, C/N ratios, nitrogen accumulation rates, and finally magnetic analyses to detect tephra horizons. A discussion of the interrelationships between these parameters is followed by theoretical calculations of annual net primary productivity combined with multivariate analysis of the data set. Results of the analysis show that three calculated productivity peaks coincide with three periods of milder and more humid summers, at 4150-3900, 3180-3030, and 2030-1840 BP. However, the period with possibly the warmest summers, 3180-3030 BP, is interpreted also to have been characterized by cold winters. The data suggest that the periods with the coldest summers (and possibly also winters) prevailed at the earliest stage of the moss bank development, at ca. 3500 BP, and 2500 BP.</t>
  </si>
  <si>
    <t>UNIV LUND,DEPT PLANT ECOL,S-22361 LUND,SWEDEN; BRITISH ANTARCTIC SURVEY,CAMBRIDGE CB3 0ET,ENGLAND</t>
  </si>
  <si>
    <t>Lund University; UK Research &amp; Innovation (UKRI); Natural Environment Research Council (NERC); NERC British Antarctic Survey</t>
  </si>
  <si>
    <t>BJORCK, S (corresponding author), UNIV LUND,DEPT QUATERNARY GEOL,TORNAV 13,S-22363 LUND,SWEDEN.</t>
  </si>
  <si>
    <t>Jonsson, B. L. G./F-8666-2013</t>
  </si>
  <si>
    <t>INST ARCTIC ALPINE RES</t>
  </si>
  <si>
    <t>UNIV COLORADO, BOULDER, CO 80309</t>
  </si>
  <si>
    <t>0004-0851</t>
  </si>
  <si>
    <t>ARCTIC ALPINE RES</t>
  </si>
  <si>
    <t>Arct. Alp. Res.</t>
  </si>
  <si>
    <t>NOV</t>
  </si>
  <si>
    <t>10.2307/1551679</t>
  </si>
  <si>
    <t>Environmental Sciences; Geography</t>
  </si>
  <si>
    <t>Environmental Sciences &amp; Ecology; Geography</t>
  </si>
  <si>
    <t>GR020</t>
  </si>
  <si>
    <t>WOS:A1991GR02000001</t>
  </si>
  <si>
    <t>GANDER, PH; MACDONALD, JA; MONTGOMERY, JC; PAULIN, MG</t>
  </si>
  <si>
    <t>ADAPTATION OF SLEEP AND CIRCADIAN-RHYTHMS TO THE ANTARCTIC SUMMER - A QUESTION OF ZEITGEBER STRENGTH</t>
  </si>
  <si>
    <t>AVIATION SPACE AND ENVIRONMENTAL MEDICINE</t>
  </si>
  <si>
    <t>PATTERNS; TEMPERATURE; CORTISOL</t>
  </si>
  <si>
    <t>Adaptation of sleep and circadian rhythms was examined in three temperate zone dwellers arriving in Antarctica during summer. Rectal temperature, wrist activity, and heart rate were monitored continuously, sleep timing and quality noted on awakening, and mood and fatigue rated every 2 h while awake. Sleep was poorer in 2/3 subjects in Antarctica, where all subjects reported more difficulty rising. Sleep occurred at the same clock times in New Zealand and Antarctica, however, the rhythms of temperature, activity, and heart rate underwent a delay of about 2 h. The subject with the most Antarctic experience had the least difficulty adapting to sleeping during constant daylight. The subject with the most delayed circadian rhythms had the most difficulty. The delay in the circadian system with respect to sleep and clock time is hypothesized to be due to differences in zeitgeber strength and/or zeitgeber exposure between Antarctica and New Zealand.</t>
  </si>
  <si>
    <t>UNIV AUCKLAND,DEPT ZOOL,AUCKLAND,NEW ZEALAND; UNIV OTAGO,DEPT ZOOL,DUNEDIN,NEW ZEALAND</t>
  </si>
  <si>
    <t>University of Auckland; University of Otago</t>
  </si>
  <si>
    <t>GANDER, PH (corresponding author), NASA,AMES RES CTR,SAN JOSE STATE UNIV FDN,MOFFETT FIELD,CA 94035, USA.</t>
  </si>
  <si>
    <t>Montgomery, John/D-4310-2009</t>
  </si>
  <si>
    <t>Montgomery, John/0000-0002-7451-3541</t>
  </si>
  <si>
    <t>AEROSPACE MEDICAL ASSOC</t>
  </si>
  <si>
    <t>ALEXANDRIA</t>
  </si>
  <si>
    <t>320 S HENRY ST, ALEXANDRIA, VA 22314-3579</t>
  </si>
  <si>
    <t>0095-6562</t>
  </si>
  <si>
    <t>AVIAT SPACE ENVIR MD</t>
  </si>
  <si>
    <t>Aviat. Space Environ. Med.</t>
  </si>
  <si>
    <t>Public, Environmental &amp; Occupational Health; Medicine, General &amp; Internal; Sport Sciences</t>
  </si>
  <si>
    <t>Public, Environmental &amp; Occupational Health; General &amp; Internal Medicine; Sport Sciences</t>
  </si>
  <si>
    <t>GM888</t>
  </si>
  <si>
    <t>WOS:A1991GM88800001</t>
  </si>
  <si>
    <t>PASRICHA, PK; SINGH, R; SARKAR, SK; DUTTA, HN; REDDY, BM; DAS, PK</t>
  </si>
  <si>
    <t>CHARACTERISTICS OF ATMOSPHERIC-TURBULENCE IN THE SURFACE-LAYER OVER ANTARCTICA</t>
  </si>
  <si>
    <t>STRUCTURE PARAMETER; TEMPERATURE</t>
  </si>
  <si>
    <t>This paper presents meteorological measurements made during the antarctic summer period, on two 9 m and 3 m towers, on the rocky and ice shelf terrains of the Indian antarctic stations Maitri and Dakshin Gangotri, respectively. The measurements of fluctuations in temperature and wind speed made with relatively lesser precision instrumentation pertain to smaller wave numbers approximately 10(-2) m-1 appropriate to outer scale L0 of the atmospheric turbulence spectrum. Autocorrelation analysis of the fluctuations in temperature and wind speed has been performed. A new autoregressive scheme has been developed to represent the computed autocorrelation functions by a Yule statistical model, and to estimate the correlation period T0 of the turbulent medium. Height profiles of outer scale L0 of turbulence may be given in terms of T0 and mean wind speed uBAR. Further, the similarity theory of Monin-Obukhov has been used to compute height profiles of temperature structure parameter C(T)2. At Maitri, values of L0 and C(T)2 are higher between 03-22 h local time than between 22-03 h. Values of L0 and C(T)2 are smaller over the ice shelf terrain of the Dakshin Gangotri station, compared to those over the rocky terrain of the Maitri station.</t>
  </si>
  <si>
    <t>DEPT OCEAN DEV,NEW DELHI 110003,INDIA</t>
  </si>
  <si>
    <t>PASRICHA, PK (corresponding author), NATL PHYS LAB,DIV RADIO SCI,NEW DELHI 110012,INDIA.</t>
  </si>
  <si>
    <t>Reddy, Benjaram M/B-8254-2009</t>
  </si>
  <si>
    <t>Reddy, Benjaram M/0000-0002-5451-7289</t>
  </si>
  <si>
    <t>10.1007/BF00120885</t>
  </si>
  <si>
    <t>GM289</t>
  </si>
  <si>
    <t>WOS:A1991GM28900001</t>
  </si>
  <si>
    <t>TOHJIMA, Y; TOMINAGA, T; MAKIDE, Y; FUJII, Y</t>
  </si>
  <si>
    <t>DETERMINATION OF METHANE CONCENTRATION IN AIR EXTRACTED FROM ANTARCTIC ICE CORE SAMPLES</t>
  </si>
  <si>
    <t>BULLETIN OF THE CHEMICAL SOCIETY OF JAPAN</t>
  </si>
  <si>
    <t>ATMOSPHERIC CO2; CH4</t>
  </si>
  <si>
    <t>A convenient method was developed for detrmination of methane concentration in old air trapped in Antarctic ice core samples. The air was extracted with a stainless steel bellows pump after quick refreezing of melted ice samples and the methane was measured with a gas chromatograph with an FID. The averaged methane concentration in the Mizuho ice core at a depth of 330 m (ca. 3600 BP, 11 samples) was 750 +/- 20 ppbv.</t>
  </si>
  <si>
    <t>UNIV TOKYO, FAC SCI, DEPT CHEM, BUNKYO KU, TOKYO 113, JAPAN; UNIV TOKYO, CTR RADIOISOTOPE, BUNKYO KU, TOKYO 113, JAPAN; NATL INST POLAR RES, ITABASHI KU, TOKYO 173, JAPAN</t>
  </si>
  <si>
    <t>University of Tokyo; University of Tokyo; Research Organization of Information &amp; Systems (ROIS); National Institute of Polar Research (NIPR) - Japan</t>
  </si>
  <si>
    <t>TOHJIMA, Y (corresponding author), UNIV TOKYO, FAC KARDIOL, EARTHQUAKE CHEM LAB, BUNKYO KU, TOKYO 113, JAPAN.</t>
  </si>
  <si>
    <t>Tohjima, Yasunori/F-9975-2016</t>
  </si>
  <si>
    <t>CHEMICAL SOC JAPAN</t>
  </si>
  <si>
    <t>1-5 KANDA-SURUGADAI CHIYODA-KU, TOKYO, 101-8307, JAPAN</t>
  </si>
  <si>
    <t>0009-2673</t>
  </si>
  <si>
    <t>1348-0634</t>
  </si>
  <si>
    <t>B CHEM SOC JPN</t>
  </si>
  <si>
    <t>Bull. Chem. Soc. Jpn.</t>
  </si>
  <si>
    <t>10.1246/bcsj.64.3457</t>
  </si>
  <si>
    <t>GV239</t>
  </si>
  <si>
    <t>WOS:A1991GV23900040</t>
  </si>
  <si>
    <t>MERTZ, DF; DEVEY, CW; TODT, W; STOFFERS, P; HOFMANN, AW</t>
  </si>
  <si>
    <t>SR-ND-PB ISOTOPE EVIDENCE AGAINST PLUME ASTHENOSPHERE MIXING NORTH OF ICELAND</t>
  </si>
  <si>
    <t>MID-ATLANTIC RIDGE; TJORNES FRACTURE ZONE; RARE-EARTH ELEMENTS; EAST PACIFIC RISE; REYKJANES RIDGE; MANTLE HETEROGENEITY; GEOCHEMICAL VARIATIONS; STRONTIUM ISOTOPES; BENEATH ICELAND; VOLCANIC-ROCKS</t>
  </si>
  <si>
    <t>Iceland straddles the mid-Atlantic spreading axis, between the Kolbeinsey Ridge to the north and the Reykjanes Ridge to the south. Published geochemical data from the Reykjanes Ridge show evidence for mixing between a MORB component and the Iceland plume. Available data from the Kolbeinsey Ridge suggest that similar mixing may not be occurring there. To investigate in detail the relationship between the Iceland plume and MORB along the Kolbeinsey Ridge, we have collected and analysed samples between the Tjornes and Spar fracture zones (ca. 67-degrees-69-degrees-N). The 16 Kolbeinsey Ridge samples show limited isotopic variation and are characterised by relatively unradiogenic Pb (Pb-206/Pb-204 = 17.912 to 18.053, Pb-207/Pb-204 = 15.404 to 15.453 and Pb-208/Pb-204 = 37.543 to 37.690, Sr-87/Sr-86 = 0.70280 to 0.70298, Nd-143/Nd-144 = 0.51307 to 0.51323). On the basis of their Rb, Sr, Nd, Sm, U, Th and Pb concentrations, the basalts are N-type MORB. Sr and Nd isotope ratios show significant systematic variations with latitude, becoming more enriched (Sr-87/Sr-86 increases, Nd-143/Nd-144 decreases) towards Iceland, apparently supporting the classical model of plume-asthenosphere mixing. However, the Pb isotopes show no such relationship, and are thus inconsistent with this mixing model. On the basis of Pb and Sr isotope data it is possible to exclude the Iceland source as an end-member in the genesis of the Kolbeinsey Ridge basalts, implying that Iceland plume material does not flow northward along the Kolbeinsey Ridge. The isotopic variations within the Kolbeinsey data set can be attributed to heterogeneities in the MORB source. The boundary between the plume and MORB sources appears to coincide with the Tjornes Fracture Zone. This fracture zone may, by analogy with the Australia-Antarctic Discordance, overlie a zone of mantle convergence. The topographic anomalies over the Kolbeinsey and Reykjanes Ridges imply that hot, less dense material underlies them both. The absence of an Icelandic plume signature in the Kolbeinsey geochemistry, however, leads us to propose an asymmetrical shape for the plume, generated by a southerly component of flow in the Kolbeinsey MORB source. A similar flow direction has previously been proposed for the whole North Atlantic on the basis of independent mantle mass-balance calculations.</t>
  </si>
  <si>
    <t>MAX PLANCK INST CHEM,W-6500 MAINZ,GERMANY</t>
  </si>
  <si>
    <t>MERTZ, DF (corresponding author), UNIV KIEL,INST GEOL PALAONTOL,OLSHAUSENSTR 40,W-2300 KIEL 1,GERMANY.</t>
  </si>
  <si>
    <t>Devey, Colin/I-3898-2016</t>
  </si>
  <si>
    <t>Devey, Colin/0000-0002-0930-7274</t>
  </si>
  <si>
    <t>10.1016/0012-821X(91)90074-R</t>
  </si>
  <si>
    <t>GX265</t>
  </si>
  <si>
    <t>WOS:A1991GX26500002</t>
  </si>
  <si>
    <t>LEON, GR</t>
  </si>
  <si>
    <t>INDIVIDUAL AND GROUP-PROCESS CHARACTERISTICS OF POLAR EXPEDITION TEAMS</t>
  </si>
  <si>
    <t>ENVIRONMENT AND BEHAVIOR</t>
  </si>
  <si>
    <t>INTERNATIONAL BIOMEDICAL EXPEDITION; ANTARCTIC IBEA; STRESS</t>
  </si>
  <si>
    <t>LEON, GR (corresponding author), UNIV MINNESOTA,PSYCHOL,MINNEAPOLIS,MN 55455, USA.</t>
  </si>
  <si>
    <t>SAGE SCIENCE PRESS</t>
  </si>
  <si>
    <t>THOUSAND OAKS</t>
  </si>
  <si>
    <t>2455 TELLER RD, THOUSAND OAKS, CA 91320</t>
  </si>
  <si>
    <t>0013-9165</t>
  </si>
  <si>
    <t>ENVIRON BEHAV</t>
  </si>
  <si>
    <t>Environ. Behav.</t>
  </si>
  <si>
    <t>10.1177/0013916591236005</t>
  </si>
  <si>
    <t>Environmental Studies; Psychology, Multidisciplinary</t>
  </si>
  <si>
    <t>Environmental Sciences &amp; Ecology; Psychology</t>
  </si>
  <si>
    <t>GP313</t>
  </si>
  <si>
    <t>WOS:A1991GP31300005</t>
  </si>
  <si>
    <t>URSIN, H; BERGAN, T; COLLET, J; ENDRESEN, IM; LUGG, DJ; MAKI, P; MATRE, R; MOLVAER, O; OLFF, M; MULLER, HK; PETTERSEN, R; SANDAL, GM; VAERNES, R; WARNCKE, M</t>
  </si>
  <si>
    <t>PSYCHOBIOLOGICAL STUDIES OF INDIVIDUALS IN SMALL, ISOLATED GROUPS IN THE ANTARCTIC AND IN SPACE ANALOGS</t>
  </si>
  <si>
    <t>PSYCHOLOGICAL STRESS-FACTORS; COMPLEMENT COMPONENTS; IMMUNOGLOBULINS</t>
  </si>
  <si>
    <t>EUROPEAN SPACE AGCY,F-75738 PARIS 15,FRANCE; UNIV BERGEN,DEPT BIOL PSYCHOL,N-5014 BERGEN,NORWAY; UNIV UTRECHT,DEPT CLIN &amp; HLTH PSYCHOL,UTRECHT,NETHERLANDS; UNIV TASMANIA,DEPT PATHOL,HOBART,TAS 7001,AUSTRALIA; NORWEGIAN UNDERWATER TECHNOL CTR,BERGEN,NORWAY; UNIV BERGEN,DEPT MICROBIOL &amp; IMMUNOL,N-5014 BERGEN,NORWAY; UNIV MINNESOTA,DEPT PSYCHOL,MINNEAPOLIS,MN 55455; AUSTRALIAN ANTARCTIC DIV,HOBART,TAS,AUSTRALIA</t>
  </si>
  <si>
    <t>European Space Agency; University of Bergen; Utrecht University; University of Tasmania; University of Bergen; University of Minnesota System; University of Minnesota Twin Cities; Australian Antarctic Division</t>
  </si>
  <si>
    <t>URSIN, H (corresponding author), UNIV BERGEN,DEPT BIOL &amp; MED PSYCHOL,N-5014 BERGEN,NORWAY.</t>
  </si>
  <si>
    <t>Olff, Miranda/S-6235-2019</t>
  </si>
  <si>
    <t>Sandal, Gro Mjeldheim/0000-0001-9017-9654</t>
  </si>
  <si>
    <t>10.1177/0013916591236007</t>
  </si>
  <si>
    <t>WOS:A1991GP31300007</t>
  </si>
  <si>
    <t>EFFECTS OF PHYSICAL AND SOCIAL ENVIRONMENTS ON THE HEALTH AND WELL-BEING OF ANTARCTIC WINTER-OVER PERSONNEL</t>
  </si>
  <si>
    <t>ILLNESS</t>
  </si>
  <si>
    <t>PALINKAS, LA (corresponding author), UNIV CALIF SAN DIEGO,DEPT COMMUNITY &amp; FAMILY MED,DIV FAMILY MED,LA JOLLA,CA 92093, USA.</t>
  </si>
  <si>
    <t>10.1177/0013916591236008</t>
  </si>
  <si>
    <t>WOS:A1991GP31300008</t>
  </si>
  <si>
    <t>SUEDFELD, P</t>
  </si>
  <si>
    <t>MAN IN THE ANTARCTIC - RIVOLIER,J, GOLDSMITH,R, LUGG,DJ, TAYLOR,AJW</t>
  </si>
  <si>
    <t>10.1177/0013916591236009</t>
  </si>
  <si>
    <t>WOS:A1991GP31300010</t>
  </si>
  <si>
    <t>ANTARCTIC PSYCHOLOGY - TAYLOR,AJW</t>
  </si>
  <si>
    <t>SUEDFELD, P (corresponding author), UNIV BRITISH COLUMBIA,VANCOUVER V6T 1W5,BC,CANADA.</t>
  </si>
  <si>
    <t>WOS:A1991GP31300009</t>
  </si>
  <si>
    <t>MICHE, F; VIVIENROELS, B; PEVET, P; SPEHNER, C; ROBIN, JP; LEMAHO, Y</t>
  </si>
  <si>
    <t>DAILY PATTERN OF MELATONIN SECRETION IN AN ANTARCTIC BIRD, THE EMPEROR PENGUIN, APTENODYTES-FORSTERI - SEASONAL-VARIATIONS, EFFECT OF CONSTANT ILLUMINATION AND OF ADMINISTRATION OF ISOPROTERENOL OR PROPRANOLOL</t>
  </si>
  <si>
    <t>ARYLALKYLAMINE-N-ACETYLTRANSFERASE; PINEAL MELATONIN; PLASMA MELATONIN; SYRIAN-HAMSTER; DIFFERENT PHOTOPERIODS; LUTEINIZING-HORMONE; DJUNGARIAN HAMSTER; MACROPUS-EUGENII; LIGHT; RHYTHMS</t>
  </si>
  <si>
    <t>UNIV STRASBOURG 1,ZOOL LAB,CNRS,URA 1332,12 RUE UNIV,F-67070 STRASBOURG,FRANCE; CNRS,ETUD REGULAT LAB,STRASBOURG,FRANCE</t>
  </si>
  <si>
    <t>Centre National de la Recherche Scientifique (CNRS); Universites de Strasbourg Etablissements Associes; Universite de Strasbourg; Universites de Strasbourg Etablissements Associes; Universite de Strasbourg; Centre National de la Recherche Scientifique (CNRS)</t>
  </si>
  <si>
    <t>10.1016/0016-6480(91)90048-B</t>
  </si>
  <si>
    <t>GM684</t>
  </si>
  <si>
    <t>WOS:A1991GM68400008</t>
  </si>
  <si>
    <t>VOGT, S; FINK, D; KLEIN, J; MIDDLETON, R; DOCKHORN, B; KORSCHINEK, G; NOLTE, E; HERZOG, GF</t>
  </si>
  <si>
    <t>EXPOSURE HISTORIES OF THE LUNAR METEORITES - MAC88104, MAC88105, Y791197, AND Y86032</t>
  </si>
  <si>
    <t>SPECIAL SESSION OF THE 21ST LUNAR AND PLANETARY SCIENCE CONF : THE MACALPINE HILLS LUNAR METEORITE CONSORTIUM</t>
  </si>
  <si>
    <t>MAR 12, 1990</t>
  </si>
  <si>
    <t>ACCELERATOR MASS-SPECTROMETRY; ANTARCTIC METEORITES; STONY METEORITES; PRODUCTION-RATES; DEPTH PROFILE; RARE-GASES; BE-10; CL-36; AL-26; SURFACE</t>
  </si>
  <si>
    <t>Four lunar meteorites, MacAlpine Hills (MAC) 88104, MacAlpine Hills 88105, Yamato (Y) 791197, and Yamato 86032 were analyzed for the cosmogenic radionuclides Be-10, Al-26, Cl-36, and Ca-41. From these and published data, histories of exposure to cosmic rays were modelled in terms of two-stage irradiations each with a long first stage on the Moon lasting a time T2-pi &gt; 5 Ma at a burial depth d2-pi[g/cm2] followed by a second stage in space, i.e., the transit time between the Moon and the Earth, lasting a time T4-pi [Ma] in a body of typical meteoroidal size. The terrestrial age T(t) [Ma] gives the time elapsed between meteorite fall and recovery in Antarctica. The following sets of parameters were obtained: MAC88104/5, 390 less-than-or-equal-to d2-pi less-than-or-equal-to 500, 0.04 less-than-or-equal-to T4-pi less-than-or-equal-to 0.11, 0.10 less-than-or-equal-to T(t) less-than-or-equal-to 0.19; Y791197, d2-pi &lt; 80, T4-pi &lt; 0.1, T(t) &lt; 0.1; Y86032, d2-pi &gt; 1000, T4-pi = 10 +/- 2, 0.08 &lt; T(t) &lt; 0.12. From the number and exposure histories of lunar meteorites we infer a production rate on the order of 5 Ma-1 and an arrival rate worldwide of about 3 x 10(6) meteorites Ma-1. These results suggest that each impact event large enough to produce lunar meteorites sends a large number of them to the Earth.</t>
  </si>
  <si>
    <t>TECH UNIV MUNICH,FACHBEREICH PHYS,W-8046 GARCHING,GERMANY; UNIV PENN,DEPT PHYS,PHILADELPHIA,PA 19104</t>
  </si>
  <si>
    <t>Technical University of Munich; University of Pennsylvania</t>
  </si>
  <si>
    <t>VOGT, S (corresponding author), RUTGERS STATE UNIV,DEPT CHEM,NEW BRUNSWICK,NJ 08903, USA.</t>
  </si>
  <si>
    <t>10.1016/0016-7037(91)90480-S</t>
  </si>
  <si>
    <t>GT024</t>
  </si>
  <si>
    <t>WOS:A1991GT02400013</t>
  </si>
  <si>
    <t>SEARS, DWG; BENOIT, PH; SEARS, H; BATCHELOR, JD; SYMES, S</t>
  </si>
  <si>
    <t>THE NATURAL THERMOLUMINESCENCE OF METEORITES .3. LUNAR AND BASALTIC METEORITES</t>
  </si>
  <si>
    <t>THERMO-LUMINESCENCE; ANTARCTIC METEORITES; TERRESTRIAL AGES; HISTORY; LITHIFICATION; CHONDRITES; ASTEROIDS; MODEL</t>
  </si>
  <si>
    <t>Natural thermoluminescence (TL) data have been obtained for the lunar meteorite MacAlpine Hills 88104/5 and for 65 eucrites, howardites, diogenites, and mesosiderites in order to investigate their recent thermal and radiation histories. All these meteorites have low levels of natural TL compared to chondrites, which is primarily because they display anomalous fading (i.e., fading by non-classical mechanisms). However, some have especially low natural TL (&lt; 5 krad at 250-degrees-C in the glow curve) which cannot be attributed to anomalous fading or thermal fading over especially large terrestrial ages, and which must reflect heating within the last 10(5)-10(6) y. In some cases, this heating may have been associated with shock (e.g., LEW85303) or regolith processes (Kapoeta), but in most cases (Bununu, Lowicz, the diogenites ALHA77256, ALHA84001, EET79002, and maybe others) solar heating at perihelia &lt; 0.8 AU may be responsible for the low TL values. The fraction of basaltic meteorites thought to have had small perihelia (about 20%) is comparable to the fraction of chondrites with low natural TL and to the fraction of observed falls and fireballs with small perihelia. This may imply ejection from the asteroid belt via similar mechanisms. Assuming plausible values for cosmic ray dose rate, and that the natural TL of MAC88104/5 was totally drained by ejection from the moon, the parameters for TL decay determined in the present study suggest that the Moon-Earth transit times for MAC88104 and MAC88105 were 2,000 and 1,800 y, respectively, compared with 19,000 and 2,500 y for Y791197 and ALHA81005, respectively. Although they are clearly not paired, the possibility that MAC88104/5 and ALHA81005 were ejected from the moon by the same event should be considered, since diverse rock types are found in close proximity on the lunar surface. The natural TL data confirm most previous published pairings among basaltic meteorites and suggest others.</t>
  </si>
  <si>
    <t>SEARS, DWG (corresponding author), UNIV ARKANSAS,DEPT CHEM &amp; BIOCHEM,COSMOCHEM GRP,FAYETTEVILLE,AR 72701, USA.</t>
  </si>
  <si>
    <t>10.1016/0016-7037(91)90481-J</t>
  </si>
  <si>
    <t>WOS:A1991GT02400014</t>
  </si>
  <si>
    <t>SPITZ, AH; BOYNTON, WV</t>
  </si>
  <si>
    <t>TRACE-ELEMENT ANALYSIS OF UREILITES - NEW CONSTRAINTS ON THEIR PETROGENESIS</t>
  </si>
  <si>
    <t>METEORITES; ORIGIN; FRACTIONATION; ABUNDANCES; MINERALOGY; EVOLUTION; GENESIS; BEARING; CARBON; REE</t>
  </si>
  <si>
    <t>Six ureilites (ALHA77257, ALHA81101, ALH82130, PCA82506, Kenna, and Novo Urei) were analyzed using neutron activation analysis for Ca, Sc, Cr, Mn, Fe, Co, Ni, Zn, Ga, REE, W, Re, Os, Ir, and Au. We examined bulk samples as well as acid-treated samples. In the bulk samples the refractory siderophiles' concentrations range from approximately 0.1 to 1.0 times CI chondrites while the volatile siderophiles range from about 0.07 to 0.3 times CI chondrites. Rare earth elements (REEs) in ureilites are quite depleted and display light and heavy rare earth enrichments. The Antarctic meteorites display either much less pronounced v-shaped patterns or no enrichment in the light rare earths at all. In terms of the new trace-element results, ureilites do not fall into the coherent groups that other workers have defined by chemical or petrographic characteristics. Trace elements do provide additional constraints on the models for the petrogenesis of ureilites. In particular, the siderophile element abundances call for simplified models of chemical processing rather than the complex, multistage processing called for in silicate fractionation models. REE concentrations, on the other hand, imply multistage processing to produce the ureilites. None of the ureilite petrogenesis models extant account for the trace element data. These new data and the considerations of them with respect to the proposed ureilite petrogenesis models indicate that the direction of modelling should be toward contemplation of mixtures and how the components we observe in ureilites behave under such conditions.</t>
  </si>
  <si>
    <t>UNIV ARIZONA, DEPT PLANETARY SCI, TUCSON, AZ 85721 USA; UNIV ARIZONA, DEPT GEOSCI, TUCSON, AZ 85721 USA</t>
  </si>
  <si>
    <t>University of Arizona; University of Arizona</t>
  </si>
  <si>
    <t>SPITZ, AH (corresponding author), UNIV ARIZONA, LUNAR &amp; PLANETARY LAB, TUCSON, AZ 85721 USA.</t>
  </si>
  <si>
    <t>10.1016/0016-7037(91)90500-5</t>
  </si>
  <si>
    <t>WOS:A1991GT02400033</t>
  </si>
  <si>
    <t>DOMACK, EW; JULL, AJT; NAKAO, S</t>
  </si>
  <si>
    <t>ADVANCE OF EAST ANTARCTIC OUTLET GLACIERS DURING THE HYPSITHERMAL - IMPLICATIONS FOR THE VOLUME STATE OF THE ANTARCTIC ICE-SHEET UNDER GLOBAL WARMING</t>
  </si>
  <si>
    <t>PLEISTOCENE</t>
  </si>
  <si>
    <t>We present the first circum-East Antarctic chronology for the Holocene, based on 17 radiocarbon dates generated by the accelerator method. Marine sediments from around East Antarctica contain a consistent, high-resolution record of terrigenous (ice-proximal) and biogenic (open-marine) sedimentation during Holocene time. This record demonstrates that biogenic sedimentation beneath the open-marine environment on the continental shelf has been restricted to approximately the past 4 ka, whereas a period of terrigenous sedimentation related to grounding line advance of ice tongues and ice shelves took place between 7 and 4 ka. An earlier period of open-marine (biogenic sedimentation) conditions following the late Pleistocene glacial maximum is recognized from the Prydz Bay (Ocean Drilling Program) record between 10.7 and 7.3 ka. Clearly, the response of outlet systems along the periphery of the East Antarctic ice sheet during the mid-Holocene was expansion. This may have been a direct consequence of climate warming during an Antarctic Hypsithermal. Temperature-accumulation relations for the Antarctic indicate that warming with cause a significant increase in accumulation rather than in ablation. Models that predict a positive mass balance (growth) of the Antarctic ice sheet under global warming are supported by the mid-Holocene data presented herein.</t>
  </si>
  <si>
    <t>UNIV ARIZONA,NSF ACCELERATOR LAB,TUCSON,AZ 85721; GEOL SURVEY JAPAN,DEPT MARINE GEOL,TSUKUBA,IBARAKI 305,JAPAN</t>
  </si>
  <si>
    <t>University of Arizona</t>
  </si>
  <si>
    <t>DOMACK, EW (corresponding author), HAMILTON COLL,DEPT GEOL,CLINTON,NY 13323, USA.</t>
  </si>
  <si>
    <t>10.1130/0091-7613(1991)019&lt;1059:AOEAOG&gt;2.3.CO;2</t>
  </si>
  <si>
    <t>GM730</t>
  </si>
  <si>
    <t>WOS:A1991GM73000001</t>
  </si>
  <si>
    <t>GOBBI, GP; DESHLER, T; ADRIANI, A; HOFMANN, DJ</t>
  </si>
  <si>
    <t>EVIDENCE FOR DENITRIFICATION IN THE 1990 ANTARCTIC SPRING STRATOSPHERE .1. LIDAR AND TEMPERATURE-MEASUREMENTS</t>
  </si>
  <si>
    <t>ACID AEROSOL FORMATION; INSITU ER-2 DATA; NITRIC-ACID; BALLOON OBSERVATIONS; ARCTIC STRATOSPHERE; TRACE GASES; OZONE; DESTRUCTION; DEPLETION; NITROGEN</t>
  </si>
  <si>
    <t>Lidar soundings of the lower stratosphere were made between August 30 and October 11, 1990, at McMurdo Station, Antarctica (78S-167E). Polar stratospheric clouds (PSCs) were observed in only two periods: between September 5 and 10, and on October 7. During these days McMurdo was well within the polar vortex, and temperatures in the lower stratosphere reached seasonal minima. Temperature soundings and two water vapor measurements were also made in the same period. The water vapor content between 11 and 20 km was found to be between 2 and 3 ppmv. Using these values for water vapor, condensation temperatures for water and nitric acid trihydrate were calculated and compared with the temperature measurements. Analysis of these comparisons together with the lidar observations indicated that PSCs appeared only when temperatures were below the threshold condensation point for an air mass containing approximately 1 ppbv nitric acid. This was observed from the beginning of measurements on August 30, and suggests that the Antarctic lower stratosphere was highly denitrified both at the end of winter and during the early spring of 1990.</t>
  </si>
  <si>
    <t>UNIV WYOMING,DEPT PHYS &amp; ASTRON,LARAMIE,WY 82071; NOAA,CLIMATE MONITORING &amp; DIAGNOST LAB,BOULDER,CO 80303</t>
  </si>
  <si>
    <t>University of Wyoming; National Oceanic Atmospheric Admin (NOAA) - USA</t>
  </si>
  <si>
    <t>GOBBI, GP (corresponding author), CNR,IST FIS ATMOSFERA,CP27,I-00044 FRASCATI,ITALY.</t>
  </si>
  <si>
    <t>Adriani, Alberto/0000-0003-4998-8008</t>
  </si>
  <si>
    <t>10.1029/91GL02310</t>
  </si>
  <si>
    <t>GP755</t>
  </si>
  <si>
    <t>WOS:A1991GP75500017</t>
  </si>
  <si>
    <t>DESHLER, T; ADRIANI, A; HOFMANN, DJ; GOBBI, GP</t>
  </si>
  <si>
    <t>EVIDENCE FOR DENITRIFICATION IN THE 1990 ANTARCTIC SPRING STRATOSPHERE .2. LIDAR AND AEROSOL MEASUREMENTS</t>
  </si>
  <si>
    <t>BALLOON</t>
  </si>
  <si>
    <t>Balloonborne aerosol soundings from McMurdo Station, Antarctica in 1990, documented the occurrence of polar stratospheric clouds (PSCs) during both fast and slow cooling events as well as the background stratospheric sulfate aerosol. PSCs formed under slow cooling predominated and in this case the size distributions were found to be bimodal with mode radii of 0.08 and 2 - 3-mu-m, similar to previous measurements in Antarctica. The aerosol soundings were also compared to lidar measurements at McMurdo in three cases. In the one PSC layer formed from fast cooling, the best agreement between measured and calculated scattering ratio was found using an index of refraction of 1.37, suggesting an amorphous nitric acid/water composition rather than crystalline nitric acid trihydrate. For the background aerosol, calculations using an index of 1.5 were generally in best agreement with the measured values.</t>
  </si>
  <si>
    <t>CNR,IST FIS ATMOSFERA,I-00044 FRASCATI,ITALY; NOAA,CLIMATE MONITORING &amp; DIAGNOST LAB,BOULDER,CO 80303</t>
  </si>
  <si>
    <t>Consiglio Nazionale delle Ricerche (CNR); National Oceanic Atmospheric Admin (NOAA) - USA</t>
  </si>
  <si>
    <t>DESHLER, T (corresponding author), UNIV WYOMING,DEPT CARDIOVASC STUDIES,LARAMIE,WY 82071, USA.</t>
  </si>
  <si>
    <t>10.1029/91GL02311</t>
  </si>
  <si>
    <t>WOS:A1991GP75500018</t>
  </si>
  <si>
    <t>TULLIS, A; BLOCK, BA; SIDELL, BD</t>
  </si>
  <si>
    <t>ACTIVITIES OF KEY METABOLIC ENZYMES IN THE HEATER ORGANS OF SCOMBROID FISHES</t>
  </si>
  <si>
    <t>METABOLISM; THERMOGENESIS; OXIDATIVE CAPACITY; SCOMBROID FISHES</t>
  </si>
  <si>
    <t>ENERGY-METABOLISM; TEMPERATURE-ACCLIMATION; MAKAIRA-NIGRICANS; ANTARCTIC FISHES; SKELETAL-MUSCLE; BLUE MARLIN; TUNA; INVERTEBRATES; VERTEBRATES; CARNITINE</t>
  </si>
  <si>
    <t>Maximal in vitro activities of key metabolic enzymes were measured in brain and eye heaters of five species of scombroid fishes. Istiophorid billfishes (blue marlin, striped marlin and Mediterranean spearfish), xiphiid billfishes (Pacific and Mediterranean stocks) and a scombrid fish (butterfly mackerel) were included in the analysis. Our main objectives were (1) to assess the maximum possible substrate flux in heater tissue, and (2) to determine what metabolic substrates could fuel heat production. Heater tissue of all scombroids examined showed extremely high oxidative capacity. Activities of citrate synthase, a commonly measured index of oxidative metabolism, included the highest value ever reported for vertebrate tissue. In most billfishes, citrate synthase activities were similar to or higher than those found for mammalian cardiac and avian flight muscle. Marker enzymes for aerobic carbohydrate metabolism (hexokinase) and fatty acid metabolism (carnitine palmitoyltransferase and 3-hydroxyacyl-CoA dehydrogenase) also displayed extraordinarily high activities. Activities of carnitine palmitoyltransferase measured in heater organs were among the highest reported for vertebrates. These results indicate that heat production could be fueled aerobically by either lipid or carbohydrate metabolism. Inter- and intraspecifically, heater organs of fishes from the colder Mediterranean waters had a higher aerobic capacity and, hence, a greater heat-generating potential, than fishes from the warmer waters of the Pacific. This difference may be attributed to different thermal environments or it may result from allometry, since fishes caught in the Mediterranean were considerably smaller than those caught in the Pacific.</t>
  </si>
  <si>
    <t>UNIV MAINE,DEPT ZOOL,ORONO,ME 04469</t>
  </si>
  <si>
    <t>TULLIS, A (corresponding author), UNIV CHICAGO,DEPT ORGANISMAL BIOL &amp; ANAT,1025 E 57TH ST,CHICAGO,IL 60637, USA.</t>
  </si>
  <si>
    <t>NIAMS NIH HHS [AR 40246-01] Funding Source: Medline</t>
  </si>
  <si>
    <t>NIAMS NIH HHS(United States Department of Health &amp; Human ServicesNational Institutes of Health (NIH) - USANIH National Institute of Arthritis &amp; Musculoskeletal &amp; Skin Diseases (NIAMS))</t>
  </si>
  <si>
    <t>GR437</t>
  </si>
  <si>
    <t>WOS:A1991GR43700022</t>
  </si>
  <si>
    <t>COTTON, PD; SMITH, AJ</t>
  </si>
  <si>
    <t>SIGNATURE OF BURST PARTICLE-PRECIPITATION ON VLF SIGNALS PROPAGATING IN THE ANTARCTIC EARTH-IONOSPHERE WAVE-GUIDE</t>
  </si>
  <si>
    <t>INDUCED ELECTRON-PRECIPITATION; AMPLITUDE PERTURBATIONS; WAVE-GUIDE; PLASMAPAUSE; PHASE; WHISTLERS; EMISSIONS; GREENLAND</t>
  </si>
  <si>
    <t>The burst precipitation of energetic electrons (greater-than-or-equal-to 40 keV), induced by interactions with lightning-generated whistler mode waves, has been observed to cause phase and amplitude perturbations on subionospheric VLF signals (Trimpi events). With a knowledge of the propagation characteristics of the subionospheiic signal, analysis of the perturbation details can lead to estimates of the energy, extent, and location of the precipitation. Trimpi events have been observed on VLF signals propagating at high latitudes (L greater-than-or-equal-to 4) over Antarctica, on 3.79-kHz signals transmitted from the horizontal dipole at Siple station. A mode theory computer model for propagation of VLF waves in the Antarctic Earth-ionosphere waveguide is used to illustrate the characteristics of 3.79-kHz signals as they propagate from Siple toward VLF receivers at Halley and South Pole stations. To simulate the effects of precipitation, localized depressions in the ionospheric reflection height are introduced over the great circle propagation paths in the model, and it is seen that, while the amplitude and phase perturbations of some specific events are accurately reproduced, large positive amplitude (up to 6 dB) Trimpi events at Halley cannot be reproduced. Calculations are presented which show that signals echoing from precipitation patches located away from the great circle path could be the cause of such signatures.</t>
  </si>
  <si>
    <t>UNIV SHEFFIELD, DEPT PHYS, SHEFFIELD S10 2TN, S YORKSHIRE, ENGLAND</t>
  </si>
  <si>
    <t>COTTON, PD (corresponding author), BRITISH ANTARCTIC SURVEY, NATL ENVIRONM RES COUNCIL, HIGH CROSS, MADINGLEY RD, CAMBRIDGE CB3 0ET, ENGLAND.</t>
  </si>
  <si>
    <t>NOV 1</t>
  </si>
  <si>
    <t>A11</t>
  </si>
  <si>
    <t>10.1029/91JA01794</t>
  </si>
  <si>
    <t>GM857</t>
  </si>
  <si>
    <t>WOS:A1991GM85700011</t>
  </si>
  <si>
    <t>CATTANEOVIETTI, R</t>
  </si>
  <si>
    <t>NUDIBRANCH MOLLUSKS FROM THE ROSS SEA, ANTARCTICA</t>
  </si>
  <si>
    <t>OPISTHOBRANCHIA; GASTROPODA; REVISION; SYNONYMY; ANATOMY; ODHNER</t>
  </si>
  <si>
    <t>During the 2nd Italian Oceanographic Antarctic Expedition (1989-90) a small number of nudibranchs was collected at Terra Nova Bay (Ross Sea, Antarctica). In addition to well known species (such as Austrodoris kerguelensis Bergh, 1884 and Tritoniella belli Eliot, 1907) other, more unusual, species were also recorded, including Pseudotritonia gracilidens Odhner, 1944 and Cuthona georgiana (Pfeffer, 1884). Comparative information on the principal diagnostic features of the numerous species of Cuthona from the Sub-Antarctic and Antarctic waters is also tabulated and discussed.</t>
  </si>
  <si>
    <t>CATTANEOVIETTI, R (corresponding author), UNIV GENOA,IST ZOOL,VIA BALBI 5,I-16126 GENOA,ITALY.</t>
  </si>
  <si>
    <t>10.1093/mollus/57.Supplement_Part_4.223</t>
  </si>
  <si>
    <t>GX371</t>
  </si>
  <si>
    <t>WOS:A1991GX37100022</t>
  </si>
  <si>
    <t>WAGELE, H; HAIN, S</t>
  </si>
  <si>
    <t>DESCRIPTION OF A NEW NOTASPIDEAN GENUS AND SPECIES (OPISTHOBRANCHIA, NOTASPIDEA) FROM THE ANTARCTIC OCEAN</t>
  </si>
  <si>
    <t>GASTROPODA</t>
  </si>
  <si>
    <t>A new genus and species of the suborder Pleurobranchoidea Ferrussac, 1822 (order Notaspidea) is described from the Weddell Sea (Antarctic Ocean). It is the second species of side-gilled sea slug to be described from the southern polar seas. The monotypic genus Tomthompsonia new genus with the species T. spiroconchalis new species differs from all other known genera of the Pleurobranchoidea by its coiled, internal shell, and the absence of a median buccal gland and pedal gland. The phylogenetic affinities within the Pleurobranchoidea are discussed.</t>
  </si>
  <si>
    <t>ALFRED WEGENER INST,W-2850 BREMERHAVEN,GERMANY</t>
  </si>
  <si>
    <t>WAGELE, H (corresponding author), UNIV OLDENBURG,FACHBEREICH 7,POSTFACH 2503,W-2900 OLDENBURG,GERMANY.</t>
  </si>
  <si>
    <t>10.1093/mollus/57.Supplement_Part_4.229</t>
  </si>
  <si>
    <t>WOS:A1991GX37100023</t>
  </si>
  <si>
    <t>BEAUMONT, AR; WEI, JHC</t>
  </si>
  <si>
    <t>MORPHOLOGICAL AND GENETIC-VARIATION IN THE ANTARCTIC LIMPET NACELLA-CONCINNA (STREBEL, 1908)</t>
  </si>
  <si>
    <t>PHOSPHOGLUCOMUTASE; POPULATIONS; TENACITY</t>
  </si>
  <si>
    <t>Samples of the Antarctic limpet, Nacella concinna (Strebel, 1908), were collected from four sites in the South Orkney Islands and from Stromness in South Georgia during 1988. At three South Orkney sites, both littoral and sub-littoral samples of limpets were taken. Shell dimensions were measured and littoral and sub-littoral limpets were shown to have significantly different shell shapes. Foot and digestive gland tissues were subjected to electrophoresis and five polymorphic loci (Es-1, Icd-1, Icd-2, Gpi, Got-1 and Pgm-1) and two monomorphic loci (Es-2 and Got-2) were scored. Genetic identities between littoral and sub-littoral forms and also between sites were calculated. At the loci scored, the littoral and sub-littoral forms were virtually identical and this suggests that the shell shape differences between the forms are the result of environmentally induced phenotypic plasticity. However, significant genetic differences and some morphological differences were apparent between the sample of limpets from South Georgia and all other sites. Genetic identity values suggested that the South Georgia and South Orkney N. concinna are geographically separated populations of a single species rather than distinct sub-species.</t>
  </si>
  <si>
    <t>BEAUMONT, AR (corresponding author), UNIV COLL N WALES,SCH OCEAN SCI,MENAI BRIDGE,BANGOR LL59 5EY,GWYNEDD,WALES.</t>
  </si>
  <si>
    <t>10.1093/mollus/57.4.443</t>
  </si>
  <si>
    <t>GX026</t>
  </si>
  <si>
    <t>WOS:A1991GX02600006</t>
  </si>
  <si>
    <t>LAYBOURNPARRY, J; MARCHANT, HJ; BROWN, P</t>
  </si>
  <si>
    <t>THE PLANKTON OF A LARGE OLIGOTROPHIC FRESH-WATER ANTARCTIC LAKE</t>
  </si>
  <si>
    <t>TEMPORAL DISTRIBUTION; PHYTOPLANKTON; PATTERNS; ICE; COMMUNITIES; CILIOPHORA; ABUNDANCE; BIOMASS; ECOLOGY; SEA</t>
  </si>
  <si>
    <t>The planktonic community of Crooked Lake, a large freshwater lake in the Vestfold Hills, Antarctica was investigated during the austral summer in 1990. Very low levels of chlorophyll a ranging between mean values of 0.29 and 1.8-mu-m l-1 were recorded. The phytoplankton was largely made up of coloured flagellates, including single species of Chlamydomonas, Ochromonas and Peridinium, which occurred in low concentrations (23.8 x 10(2)-47.3 x 10(2) l-1). Heterotrophic colourless flagellates, including Paraphysomonas vestita, were also relatively sparse (2.1 x 10(2)-21.3 x 10(2) l-1). Ciliated protozoans were particularly poorly represented. Only three species occurred reaching densities of approximately 100 l-1, and among them the mixotrophic species Strombidium viride was the most common. A single species of heliozoan Actinosphaerium and relatively large numbers of naked amoebae were the sarcodine representatives. The protistan community and the bacteria were concentrated into microbial consortia associated with flocs of particulate organic matter probably derived from the benthic algal mat. Of the two microcrustacean zooplankters recorded from the lake only Daphniopsis studeri was found breeding in the plankton in very low numbers. The behavioural and physiological adaptations of the organisms inhabiting this extremely oligotrophic environment are discussed.</t>
  </si>
  <si>
    <t>AUSTRALIAN ANTARCTIC DIV,KINGSTON,TAS,AUSTRALIA</t>
  </si>
  <si>
    <t>10.1093/plankt/13.6.1137</t>
  </si>
  <si>
    <t>GM245</t>
  </si>
  <si>
    <t>WOS:A1991GM24500001</t>
  </si>
  <si>
    <t>JACOB, A; KIRST, GO; WIENCKE, C; LEHMANN, H</t>
  </si>
  <si>
    <t>PHYSIOLOGICAL-RESPONSES OF THE ANTARCTIC GREEN-ALGA PRASIOLA-CRISPA SSP ANTARCTICA TO SALINITY STRESS</t>
  </si>
  <si>
    <t>JOURNAL OF PLANT PHYSIOLOGY</t>
  </si>
  <si>
    <t>COMPATIBLE SOLUTES; IONIC CONTENT; INCOMPLETE OSMOTIC ADJUSTMENT; PRASIOLA-CRISPA; SALINITY STRESS</t>
  </si>
  <si>
    <t>PORPHYRA-UMBILICALIS; TURGOR PRESSURE; MARINE ALGA; RED ALGA; GROWTH; MACROALGAE; TOLERANCE; VOLUME; AG</t>
  </si>
  <si>
    <t>The thalloid green alga Prasiola crispa ssp. antarctica (Kutzing) Knebel was subjected to salinity stress ranging from 0.35 parts per thousand (freshwater conditions) up to 175 parts per thousand (5-fold seawater). Hypoosmotic treatment did not affect growth rate, photosynthesis or dark respiration. The levels of Na+, K+, NH4+, Cl- and PO43- were similar to control plants grown at 35 parts per thousand. Sorbitol and sucrose decreased following decreases in external salinity. Increases in salinity above 35 parts per thousand (standard seawater) caused a reduction in growth rates, photosynthesis and dark respiration. The content of inorganic ions increased, exhibiting a maximum in 70 parts per thousand medium, whilst the highest contents of organic osmolytes such as sucrose and sorbitol were measured in 175 parts per thousand seawater. There was good recovery of physiological activity after returning the plants to normal seawater (35 parts per thousand). This was indicated by restoration of normal growth rates, photosynthesis and dark respiration. The tolerance of P. crispa to a wide range of salinities is an important condition to its growth in the upper littoral of Antarctica. In this habitate the alga is frequently encountered with hypoosmotic milieus due to rain or meltwater. In contrast, hyperosmotic conditions may occur due to salt spray or desiccation.</t>
  </si>
  <si>
    <t>INST POLAR &amp; MARINE RES,W-2850 BREMERHAVEN,GERMANY; TIERARZTL HSCH HANOVER,INST BOT,W-3000 HANNOVER 17,GERMANY</t>
  </si>
  <si>
    <t>JACOB, A (corresponding author), UNIV BREMEN,FACHBEREICH 2,MEERESBOT ABT,W-2800 BREMEN 33,GERMANY.</t>
  </si>
  <si>
    <t>WOLLGRASWEG 49, D-70599 STUTTGART, GERMANY</t>
  </si>
  <si>
    <t>0176-1617</t>
  </si>
  <si>
    <t>J PLANT PHYSIOL</t>
  </si>
  <si>
    <t>J. Plant Physiol.</t>
  </si>
  <si>
    <t>10.1016/S0176-1617(11)80165-3</t>
  </si>
  <si>
    <t>GR581</t>
  </si>
  <si>
    <t>WOS:A1991GR58100011</t>
  </si>
  <si>
    <t>CRAME, JA; PIRRIE, D; RIDING, JB; THOMSON, MRA</t>
  </si>
  <si>
    <t>CAMPANIAN MAASTRICHTIAN (CRETACEOUS) STRATIGRAPHY OF THE JAMES-ROSS-ISLAND AREA, ANTARCTICA</t>
  </si>
  <si>
    <t>SEYMOUR-ISLAND; PENINSULA; BASIN</t>
  </si>
  <si>
    <t>One of the most important outcrops of uppermost Cretaceous (Campanian-Maastrichtian) sedimentary rocks in the southern high latitudes occurs within the James Ross Island group, northeastern Antarctic Peninsula. These rocks comprise a 1500-2000 m thick sequence of predominantly shallow marine clastic sediments that were deposited within a retro-arc basin. They are virtually undeformed and have yielded prolific invertebrate and vertebrate faunas, and a wide range of plant taxa. Campanian-Maastrichtian strata are contained within two component formations of the Upper Cretaceous-lower Tertiary Marambio Group. The lower Santa Marta Formation is approximately 1100 m thick and has three constituent members. Ammonites within the Santa Marta Formation indicate an early to late Campanian age assignment. Dinoflagellates suggest that the lower levels of the formation may range into the Santonian Stage. In the northern James Ross Island to Vega Island region there is a conformable transition into the overlying Lopez de Bertodano Formation. Here the basal Cape Lamb Member is unconformably overlain by the Sandwich Bluff Member. Although there are some lithological and faunal discrepancies, which are attributed to marked lateral facies changes across the basin, it is believed that the Cape Lamb Member can be correlated with the lower to middle regions of the 1200 m thick sequence of undifferentiated Lopez de Bertodano Formation lithologies exposed on Seymour Island. Molluscan data indicate a late Campanian-Palaeocene age range for this upper formation. Dinoflagellates again suggest that the lowest beds may be slightly older. The correlation presented provides the basis for a formal subdivision of the Campanian and Maastrichtian stages in the southern high latitudes. It has also revealed two major basin shallowing events (in the late Campanian-early Maastrichtian and latest Maastrichtian, respectively) and the existence of a major fault/fault zone across southeastern James Ross Island. The improved temporal framework will aid late Cretaceous palaeoclimatic and palaeobiological studies in Antarctica.</t>
  </si>
  <si>
    <t>BRITISH ANTARCTIC SURVEY,NAT ENVIRONM RES COUNCIL,CAMBRIDGE CB3 0ET,ENGLAND; CAMBORNE SCH MINES,CORNWALL TR15 3SE,ENGLAND; BRITISH GEOL SURVEY,NOTTINGHAM NG12 5GG,ENGLAND</t>
  </si>
  <si>
    <t>UK Research &amp; Innovation (UKRI); Natural Environment Research Council (NERC); NERC British Antarctic Survey; University of Exeter; UK Research &amp; Innovation (UKRI); Natural Environment Research Council (NERC); NERC British Geological Survey</t>
  </si>
  <si>
    <t>10.1144/gsjgs.148.6.1125</t>
  </si>
  <si>
    <t>HJ396</t>
  </si>
  <si>
    <t>WOS:A1991HJ39600017</t>
  </si>
  <si>
    <t>NOWLIN, WD</t>
  </si>
  <si>
    <t>ON WATER MASS EXCHANGE BETWEEN THE SOUTHERN-OCEAN AND THE WORLD OCEAN - EMPHASIS ON THE ATLANTIC SECTOR</t>
  </si>
  <si>
    <t>ANTARCTIC CIRCUMPOLAR CURRENT; DRAKE PASSAGE; POLAR FRONT; TRANSPORT; FLUX; HEAT</t>
  </si>
  <si>
    <t>NOWLIN, WD (corresponding author), TEXAS A&amp;M UNIV SYST, DEPT OCEANOG, COLLEGE STN, TX 77843 USA.</t>
  </si>
  <si>
    <t>ELSEVIER</t>
  </si>
  <si>
    <t>RADARWEG 29, 1043 NX AMSTERDAM, NETHERLANDS</t>
  </si>
  <si>
    <t>10.1016/S0304-4203(09)90004-4</t>
  </si>
  <si>
    <t>GZ585</t>
  </si>
  <si>
    <t>WOS:A1991GZ58500002</t>
  </si>
  <si>
    <t>JACOBS, SS</t>
  </si>
  <si>
    <t>ON THE NATURE AND SIGNIFICANCE OF THE ANTARCTIC SLOPE FRONT</t>
  </si>
  <si>
    <t>INTERNATIONAL SYMP ON BIOCHEMISTRY AND CIRCULATION OF WATER MASSES IN THE SOUTHERN OCEAN</t>
  </si>
  <si>
    <t>JUL 02-06, 1990</t>
  </si>
  <si>
    <t>BREST, FRANCE</t>
  </si>
  <si>
    <t>BOTTOM WATER FORMATION; SOUTHERN WEDDELL SEA; ICE-SHELF WATER; ROSS-SEA; CONTINENTAL-SHELF; OCEAN</t>
  </si>
  <si>
    <t>The region near the edge of the continental shelf around Antarctica is the primary site for renewal of Antarctic surface waters and the deepest layers of the World Ocean. Here the Circumpolar Deep Water (CDW) reservoir approaches the sea surface and is transformed into a variety of surface, slope and shelf waters. It is the locus of enhanced exchange of heat, salt, gases and freshwater between the ocean, atmosphere, sea ice and glacial ice, and of nutrient and particulate material transport on and off the continental shelf. Rejuvenated near-surface waters here mix back into the deep ocean to modify the CDW and form Antarctic Bottom Water. The Antarctic Slope Front is a common oceanographic feature near the shelf break and has a major bearing on these processes. This topographically controlled front is marked by strong subsurface gradients in ocean temperature and chemistry, and by stronger alongshore currents than most of the adjacent continental shelf. It is one of the preferred routes for icebergs moving westward along the continental margin, and is characterized by regionally lower winter sea ice cover. There is significant evidence for regionally higher biological productivity along the Antarctic Slope Front.</t>
  </si>
  <si>
    <t>JACOBS, SS (corresponding author), COLUMBIA UNIV,LAMONT DOHERTY GEOL OBSERV,PALISADES,NY 10964, USA.</t>
  </si>
  <si>
    <t>10.1016/S0304-4203(09)90005-6</t>
  </si>
  <si>
    <t>WOS:A1991GZ58500003</t>
  </si>
  <si>
    <t>FAHRBACH, E; KNOCHE, M; ROHARDT, G</t>
  </si>
  <si>
    <t>AN ESTIMATE OF WATER MASS TRANSFORMATION IN THE SOUTHERN WEDDELL SEA</t>
  </si>
  <si>
    <t>WORLD OCEAN; NORTH-ATLANTIC; WIND STRESS; ICE; CIRCULATION; MODEL</t>
  </si>
  <si>
    <t>Bottom water formation changes the characteristics of water masses entering the southern part of the Weddell Sea through atmosphere-ice-ocean interaction in which both sea and shelf ice play an important role. Modified water, in particular Weddell Sea Bottom Water, recirculates in the west. By comparing the in- and outflowing water masses we have estimated transformation rates on the basis of a data set obtained during the Winter Weddell Gyre Study from September to October 1989. This consisted of a salinity-temperature-depth (CTD) section carried out by R/V Polarstern from the northern tip of the Antarctic Peninsula to Kapp Norvegia and data from three current meter moorings maintained from 1989 to 1990 in the eastern boundary current off Kapp Norvegia. Because of the lack of sufficient direct current measurements in the interior and the western boundary current, it was necessary to derive mass transports on the basis of available data combined with physical and geometrical arguments. At the mooring site barotropic currents were measured. They were extrapolated to the interior under the assumption that wind-driven, baroclinic and barotropic current fields are of similar shape. The location of the gyre centre was determined from drifting buoy tracks and geopotential anomaly. A linear current profile from the eastern boundary current to the centre of the gyre was assumed, and the western outflow was determined according to mass conservation. Different assumptions on the transition from the boundary current to the interior and the location of the centre result in a wide range of transports with most likely values between 20 and 56 Sv. The total mass transport was split into individual water masses. Differences between inflow and outflow result in a transformation rate of 3-4 Sv from Winter and Warm Deep Water to Antarctic and Weddell Sea Bottom Water. The net heat and salt transport across the transect implies heat fluxes from the ocean to the atmosphere of 3-10 W m-2 and ice formation rates of 0.2-0.35 m year-1.</t>
  </si>
  <si>
    <t>FAHRBACH, E (corresponding author), ALFRED WEGENER INST POLAR &amp; MARINE RES,HANDELSHAFEN 12,W-2850 BREMERHAVEN,GERMANY.</t>
  </si>
  <si>
    <t>10.1016/S0304-4203(09)90006-8</t>
  </si>
  <si>
    <t>WOS:A1991GZ58500004</t>
  </si>
  <si>
    <t>PARK, YH; GAMBERONI, L; CHARRIAUD, E</t>
  </si>
  <si>
    <t>FRONTAL STRUCTURE AND TRANSPORT OF THE ANTARCTIC CIRCUMPOLAR CURRENT IN THE SOUTH INDIAN-OCEAN SECTOR, 40-80-DEGREES-E</t>
  </si>
  <si>
    <t>DRAKE PASSAGE; VARIABILITY; ZONE</t>
  </si>
  <si>
    <t>Based on recent conductivity-temperature-depth (CTD) data at the Kerguelen-Amsterdam passage plus historical expendable bathy thermograph (XBT) and hydrographic data from the Crozet Basin, the frontal structure and volume transport of the Antarctic Circumpolar Current (ACC) in the south Indian Ocean sector are described. Recent findings on sea-level variability from GEOSAT altimeter data are reviewed as well as barotropic transport variability from bottom pressure measurements at Kerguelen and Amsterdam Islands. The ACC here is mostly concentrated in a narrow frontal zone of 2-3-degrees of latitude, without any noticeable multi-band structure, as a result of the confluence of the Subantarctic and Subtropical Fronts. The Polar Front in this sector is not associated with any prominent current core. This regional particularity of the ACC was further supported by GEOSAT altimetry data. About 80% of the ACC transport (106 Sv; 1 Sv = 1O(6) m3 s-1) passes north of Kerguelen. concentrated along the northern flank of the Kerguelen Plateau; only 30 Sv passes south of Kerguelen. The bottom-pressure-derived barotropic transport variability at Kerguelen-Amsterdam passage was estimated to lie between 10 and 30 Sv, consistent with findings at Drake Passage. It is suggested that the study area constitutes a prominent ACC observatory during the WOCE (World Ocean Circulation Experiment).</t>
  </si>
  <si>
    <t>PARK, YH (corresponding author), MUSEUM NATL HIST NAT,OCEANOG PHYS LAB,43 RUE CUVIER LAB,F-75231 PARIS 05,FRANCE.</t>
  </si>
  <si>
    <t>10.1016/S0304-4203(09)90007-X</t>
  </si>
  <si>
    <t>WOS:A1991GZ58500005</t>
  </si>
  <si>
    <t>VETH, C</t>
  </si>
  <si>
    <t>THE STRUCTURE AND EVOLUTION OF THE TOP LAYERS OF THE WATER COLUMN ACROSS THE MARGINAL ICE-ZONE DURING SPRING 1988 IN THE SCOTIA-WEDDELL SEA SECTOR OF THE SOUTHERN-OCEAN</t>
  </si>
  <si>
    <t>MOMENTUM EXCHANGE; ABLATION; EDGE</t>
  </si>
  <si>
    <t>The evolution of the wind-mixed layer and surface temperature in a period of ice retreat is studied with a one-dimensional turbulent erosion model. This model is established to provide values for a number of physical parameters to be used in ecophysiological modelling of plankton blooms in an area with a retreating ice cover. The wind-mixed layer (WML) model is driven by parameters obtained by regular on-board meteorological observations, visual ice cover estimates and global radiation measurements. The results of numerous conductivity-temperature-depth (CTD) casts performed during the EPOS leg-2 cruise provided the data for the initial conditions and validation.</t>
  </si>
  <si>
    <t>VETH, C (corresponding author), NETHERLANDS INST ONDERZOEK ZEE,NETHERLANDS INST SEA RES,POB 59,1790 AB DEN BURG,NETHERLANDS.</t>
  </si>
  <si>
    <t>10.1016/S0304-4203(09)90008-1</t>
  </si>
  <si>
    <t>WOS:A1991GZ58500006</t>
  </si>
  <si>
    <t>METZL, N; BEAUVERGER, C; BRUNET, C; GOYET, C; POISSON, A</t>
  </si>
  <si>
    <t>SURFACE-WATER CARBON-DIOXIDE IN THE SOUTHWEST INDIAN SECTOR OF THE SOUTHERN-OCEAN - A HIGHLY VARIABLE CO-2 SOURCE SINK REGION IN SUMMER</t>
  </si>
  <si>
    <t>TROPICAL ATLANTIC; CO2; TEMPERATURE; SEAWATER; EXCHANGE</t>
  </si>
  <si>
    <t>Measurements of partial pressure of carbon dioxide (pCO2), total dissolved inorganic carbon (TCO2), total alkalinity (TA) and chlorophyll a (Chl a) have been made in surface water in the southwestern Indian sector of the Southern Ocean (20-85-degrees-E) in the austral summer (INDIVAT V cruise, January-February 1987). Between Antarctica and Africa, pCO2 distribution was linked to the oceanic frontal zones and Chl a variations. The pCO2 spatial structure was very close to that explored in summer 1967 in the same region but the pCO2 differences between the ocean and the atmosphere were smaller in 1987 than 20 years ago. At all latitudes we found strongly contrasting surface pCO2 characteristics between eastern (around 80-degrees-E) and western (around 25-degrees-E) regions; CO2 sources were mainly in the west and CO2 sinks in the east. South of 60-degrees-S, the contrast could be due to biological activity. Between 60-degrees-S and the Antarctic Polar Front, intensification of upwelling might be responsible for the higher pCO2 values in the west.</t>
  </si>
  <si>
    <t>INST OCEANOG,F-75005 PARIS,FRANCE</t>
  </si>
  <si>
    <t>METZL, N (corresponding author), UNIV PARIS 06,PHYS &amp; CHIM MARINES LAB,TOUR 24-25,4 PL JUSSIEU,F-75252 PARIS 05,FRANCE.</t>
  </si>
  <si>
    <t>metzl, nicolas/0000-0002-1165-1074</t>
  </si>
  <si>
    <t>10.1016/S0304-4203(09)90010-X</t>
  </si>
  <si>
    <t>WOS:A1991GZ58500008</t>
  </si>
  <si>
    <t>SCHLOSSER, P; BULLISTER, JL; BAYER, R</t>
  </si>
  <si>
    <t>STUDIES OF DEEP-WATER FORMATION AND CIRCULATION IN THE WEDDELL SEA USING NATURAL AND ANTHROPOGENIC TRACERS</t>
  </si>
  <si>
    <t>ANTARCTIC ICE-SHEET; SOUTHERN-OCEAN; BOTTOM WATER; SEAWATER; ATLANTIC; TRITIUM; MASSES; HELIUM</t>
  </si>
  <si>
    <t>The application of natural and anthropogenic trace substances in oceanographic studies of the Weddell Sea is reviewed. The potential of some steady-state and transient tracers (tritium, CFC-11 and CFC-12, O-18 and helium isotopes) for studies of deep water formation and circulation is discussed on the basis of data sets collected mainly on cruises of R/V Polarstern to the Weddell Sea during the 1980s. CFC/tritium ratio dating of young water masses is applied to estimate mean age and transit times of water involved in Weddell Sea Bottom Water formation. The history of the CFC-11/tritium ratio through time is derived for Weddell Sea shelf waters.</t>
  </si>
  <si>
    <t>NOAA, PACIFIC MARINE ENVIRONM LAB, SEATTLE, WA 98115 USA; UNIV HEIDELBERG, INST UMWELTPHYS, W-6900 HEIDELBERG, GERMANY</t>
  </si>
  <si>
    <t>National Oceanic Atmospheric Admin (NOAA) - USA; Ruprecht Karls University Heidelberg</t>
  </si>
  <si>
    <t>Schlosser, Peter/C-6416-2012</t>
  </si>
  <si>
    <t>Schlosser, Peter/0000-0002-6514-4203</t>
  </si>
  <si>
    <t>10.1016/S0304-4203(09)90011-1</t>
  </si>
  <si>
    <t>WOS:A1991GZ58500009</t>
  </si>
  <si>
    <t>BAYER, R; SCHLOSSER, P</t>
  </si>
  <si>
    <t>TRITIUM PROFILES IN THE WEDDELL SEA</t>
  </si>
  <si>
    <t>SOUTHERN-OCEAN; WATER MASSES</t>
  </si>
  <si>
    <t>Tritium data were collected between 1985 and 1987 on several cruises of the German research icebreaker Polarstern to the Weddell Sea. Maximum tritium concentrations in the surface waters are of the order of 200 mTU. The minimum values observed in the Weddell Sea Deep Water at about 1000 m depth are about 15-40 mTU. The bottom waters show tritium concentrations of about 70-100 mTU in the central gyre, increasing to about 120 mTU in the northwestern corner of the Weddell Sea. The overflowing Ice Shelf Water observed on the continental slope west of the Filchner Depression has tritium concentrations close to those of the surface waters, indicating rapid renewal of this water mass. The data reflect the rapid renewal of the bottom waters in the northwestern corner of the Weddell Sea and the mixing of bottom water from this boundary current into the bottom waters of the central Weddell Gyre.</t>
  </si>
  <si>
    <t>COLUMBIA UNIV,LAMONT DOHERTY GEOL OBSERV,PALISADES,NY 10964; COLUMBIA UNIV,DEPT GEOL SCI,PALISADES,NY 10964</t>
  </si>
  <si>
    <t>BAYER, R (corresponding author), UNIV HEIDELBERG,INST UMWELTPHYS,W-6900 HEIDELBERG,GERMANY.</t>
  </si>
  <si>
    <t>10.1016/S0304-4203(09)90012-3</t>
  </si>
  <si>
    <t>WOS:A1991GZ58500010</t>
  </si>
  <si>
    <t>JEANBAPTISTE, P; MANTISI, F; MEMERY, L; JAMOUS, D</t>
  </si>
  <si>
    <t>HE-3 AND CHLOROFLUOROCARBONS (CFC) IN THE SOUTHERN-OCEAN - TRACERS OF WATER MASSES</t>
  </si>
  <si>
    <t>The distribution of He-3 across the Southern Ocean is depicted on the basis of a meridional section between Antarctica and South Africa measured during the INDIGO-3 survey (1988). A core of delta-He-3 values above 10% is observed south of the Polar Front, associated with very low CFC concentrations. This He-3 enriched layer is documented from the GEOSECS and INDIGO He-3 data in the Southern Ocean. It is found at a density level around sigma(theta) = 27.8 in all the waters close to Antarctica (i.e. south of 50-degrees-S). Its zonal distribution suggests that it is likely that it originates from the central/eastern Pacific. Hence, it provides an indication of the deep Pacific waters in the Antarctic Circumpolar Current, which are not easily detectable from the standard hydrographic parameters.</t>
  </si>
  <si>
    <t>UNIV PARIS 06,PHYS &amp; CHIM MARINES LAB,F-75252 PARIS 05,FRANCE; UNIV PARIS 06,OCEANOG DYNAM &amp; CLIMATOL LAB,F-75252 PARIS 05,FRANCE</t>
  </si>
  <si>
    <t>Sorbonne Universite; Sorbonne Universite</t>
  </si>
  <si>
    <t>JEANBAPTISTE, P (corresponding author), CEA SACLAY,GEOCHIM ISOTOP LAB,F-91191 GIF SUR YVETTE,FRANCE.</t>
  </si>
  <si>
    <t>10.1016/S0304-4203(09)90013-5</t>
  </si>
  <si>
    <t>WOS:A1991GZ58500011</t>
  </si>
  <si>
    <t>MANTISI, F; BEAUVERGER, C; POISSON, A; METZL, N</t>
  </si>
  <si>
    <t>CHLOROFLUOROMETHANES IN THE WESTERN INDIAN SECTOR OF THE SOUTHERN-OCEAN AND THEIR RELATIONS WITH GEOCHEMICAL TRACERS</t>
  </si>
  <si>
    <t>ANTHROPOGENIC CHLOROFLUOROMETHANES; ARCTIC OCEAN; WEDDELL SEA; PRYDZ BAY; WATER; ANTARCTICA; SEAWATER; CCL2F2; REGION; BASIN</t>
  </si>
  <si>
    <t>The first vertical profiles of chlorofluoromethanes (Freons F11 and F12) measured during the austral summer 1987 (INDIGO-3 cruise) in the region of Enderby Land (30-degrees-E) and the Princess Elizabeth Trough (90-degrees-E) are presented in relation to hydrological and geochemical characteristics. In the open ocean, transient tracer penetration reaches 1000 m. Off the West Ice Shelf and Enderby Land, a significant decrease in Freons is found below the cold Winter Water and just above the deep oxygen minimum and temperature maximum of the upper Circumpolar Deep Water (200-400 m). In the region off MacRobertson Land, where the oxygen minimum is deeper (1000 m), the Freon gradients are less abrupt. In deep open ocean waters, no Freons were detected in the core of the Circumpolar Deep Water. However, near the continental shelf, we have encountered Freon minima associated with salinity maxima, indicating significant mixing between deep and (recent) ventilated waters. Over the whole water column, a strong zonal contrast emerges in tracer distributions between stations situated to the east and to the west of MacRobertson Land (65-degrees-E), which may be associated with the Weddell Gyre extension. Freon maxima associated with oxygen maxima and temperature and salinity minima that characterize Antarctic Bottom Water (AABW) have been found over all the region studied; the tracers indicate three main bottom waters that are related to Weddell Sea, Ross Sea and local origins. At two stations located on the edge of the continental shelf, Freon measurements suggest that the AABW formation was recent, and the tracers' continuity reveals a preferential westward flow of bottom waters. Although it is clear that bottom water formation takes place around 60-70-degrees-E, the information is too sparse to specify the source regions.</t>
  </si>
  <si>
    <t>UNIV PARIS 06,PHYS &amp; CHIM MARINES LAB,F-75252 PARIS 05,FRANCE; INST OCEANOG,F-75005 PARIS,FRANCE</t>
  </si>
  <si>
    <t>10.1016/S0304-4203(09)90014-7</t>
  </si>
  <si>
    <t>WOS:A1991GZ58500012</t>
  </si>
  <si>
    <t>FOGELQVIST, E</t>
  </si>
  <si>
    <t>DIMETHYLSULFIDE (DMS) IN THE WEDDELL SEA-SURFACE AND BOTTOM WATER</t>
  </si>
  <si>
    <t>OCEANIC DIMETHYLSULFIDE; BIOGENIC SULFUR; SULFIDE; PHYTOPLANKTON; ATMOSPHERE; OXIDATION; FLUX</t>
  </si>
  <si>
    <t>Dimethylsulphide (DMS) has been measured in the water of the Weddell Sea during the austral summer 1988-1989. In the Summer Surface Water, which generally contained a maximum at 20-50 m depth, the concentrations were extremely high, up to 12 000 ng l-1 DMS, but showed a significant spatial variability. Data from the central part of the Weddell Sea show a steep gradient downwards, and below about 200 m depth, in the Weddell Sea Deep Water, concentrations were below the detection limit of 1 ng l-1. The high-density Ice Shelf Water, when flowing down the continental slope, brings DMS down to the Weddell Sea Bottom Water in significant amounts before its eventual decay.</t>
  </si>
  <si>
    <t>GOTHENBURG UNIV,DEPT ANALYT &amp; MARINE CHEM,S-41124 GOTHENBURG,SWEDEN</t>
  </si>
  <si>
    <t>FOGELQVIST, E (corresponding author), SWEDISH METEOROL &amp; HYDROL INST,OCEANOG LAB,PB 2212,S-40314 GOTHENBURG,SWEDEN.</t>
  </si>
  <si>
    <t>10.1016/S0304-4203(09)90015-9</t>
  </si>
  <si>
    <t>WOS:A1991GZ58500013</t>
  </si>
  <si>
    <t>LINDEGREN, R; ANDERSON, LG</t>
  </si>
  <si>
    <t>NO AS A CONSERVATIVE TRACER IN THE WEDDELL SEA</t>
  </si>
  <si>
    <t>ANTARCTIC BOTTOM WATER; WINTER MIXED LAYER</t>
  </si>
  <si>
    <t>The salinity maximum of the Warm Deep Water advecting into the Weddell Sea lies about 200 m below the temperature maximum and an NO minimum. The NO minimum is horizontally as well as vertically resolved on two sections towards the eastern and southern coast of the Weddell Sea, one towards Cap Norvegia, the other towards the Filchner Ice Shelf, whereas the temperature and salinity maxima are horizontally resolved on the former section only. Thus NO is a valuable complementary tool in studying the boundary current along the coast of the Weddell Sea. The NO signal indicates a non-continuity within the boundary current, as the minimum in the downstream section (less than 480-mu-mol kg-1) is deeper than the upstream one (more than 490-mu-mol kg-1). The temperature maximum as well as the NO minimum descend from a depth of about 400 m in the Cap Norvegia section to about 600 m in the Filchner Ice Shelf section, the salinity maximum being correspondingly lowered. A plot of NO vs. salinity shows a continuous mixing line between Warm Deep Water and the freshest part of the Winter Water interval, thus essentially displaying Winter Water as itself lying on a mixing line. This indicates that Warm Deep Water is being advected well into the winter surface layer.</t>
  </si>
  <si>
    <t>CHALMERS UNIV TECHNOL,S-41296 GOTHENBURG,SWEDEN</t>
  </si>
  <si>
    <t>Chalmers University of Technology</t>
  </si>
  <si>
    <t>LINDEGREN, R (corresponding author), GOTHENBURG UNIV,DEPT ANALYT &amp; MARINE CHEM,S-41296 GOTHENBURG,SWEDEN.</t>
  </si>
  <si>
    <t>Anderson, Leif G/D-2263-2009</t>
  </si>
  <si>
    <t>10.1016/S0304-4203(09)90016-0</t>
  </si>
  <si>
    <t>WOS:A1991GZ58500014</t>
  </si>
  <si>
    <t>PREGO, R</t>
  </si>
  <si>
    <t>TOTAL ORGANIC-CARBON IN THE SEA ICE-ZONE BETWEEN ELEPHANT ISLAND AND THE SOUTH ORKNEY ISLANDS AT THE START OF THE AUSTRAL SUMMER (1988-89)</t>
  </si>
  <si>
    <t>MATTER</t>
  </si>
  <si>
    <t>During an Antarctic survey carried out on board the R/V Professor Siedlecki (26 December 1988-18 January 1989) seawater samples were collected from nine depths, from the surface to 150 m, at 29 stations near the pack-ice in a zone of the Weddell-Scotia Confluence between Elephant Island and the South Orkney Islands. The samples were analyzed for total organic carbon (TOC) and silicate concentrations. The two main water masses in the sampling area, coming from the Drake Passage and Weddell Sea, are well-defined using silicate as a tracer. The concentrations of TOC are higher than 100-mu-M and are associated with low silicate concentrations. However, in the deep water influenced by the Weddell Sea the concentrations of TOC are about 30-mu-M.</t>
  </si>
  <si>
    <t>PREGO, R (corresponding author), CSIC, INST INVEST MARINAS, EDUARDO CABELLO 6, E-36208 VIGO, SPAIN.</t>
  </si>
  <si>
    <t>Prego, Ricardo/H-4169-2012</t>
  </si>
  <si>
    <t>Prego, Ricardo/0000-0001-8922-6775</t>
  </si>
  <si>
    <t>10.1016/S0304-4203(09)90017-2</t>
  </si>
  <si>
    <t>WOS:A1991GZ58500015</t>
  </si>
  <si>
    <t>WESTERLUND, S; OHMAN, P</t>
  </si>
  <si>
    <t>IRON IN THE WATER COLUMN OF THE WEDDELL SEA</t>
  </si>
  <si>
    <t>OCEAN; MANGANESE; PACIFIC; ATLANTIC</t>
  </si>
  <si>
    <t>Total, dissolved and suspended iron has been determined in the water column of the Weddell Sea area during the austral summer 1988-1989. Some data are also presented for dissolved manganese, suspended manganese and suspended aluminium. The average value for dissolved iron was found to be 1.2 nM, with somewhat higher values at the Filchner Ice Shelf. The total iron was found to be considerably higher, with a range between 1 and 6 nM in the central Weddell Sea and 1 and 25 nM at the shelves. Transport of iron from the shelves into the Weddell Sea basin is demonstrated. This is observed both for total and dissolved iron.</t>
  </si>
  <si>
    <t>WESTERLUND, S (corresponding author), GOTHENBURG UNIV,DEPT ANALYT &amp; MARINE CHEM,S-41296 GOTHENBURG,SWEDEN.</t>
  </si>
  <si>
    <t>10.1016/S0304-4203(09)90018-4</t>
  </si>
  <si>
    <t>WOS:A1991GZ58500016</t>
  </si>
  <si>
    <t>NOLTING, RF; DEBAAR, HJW; VANBENNEKOM, AJ; MASSON, A</t>
  </si>
  <si>
    <t>CADMIUM, COPPER AND IRON IN THE SCOTIA SEA, WEDDELL SEA AND WEDDELL SCOTIA CONFLUENCE (ANTARCTICA)</t>
  </si>
  <si>
    <t>ATOMIC-ABSORPTION SPECTROMETRY; NORTHEAST PACIFIC WATERS; OCEANOGRAPHIC DISTRIBUTIONS; NORTHWEST ATLANTIC; SURFACE WATERS; OCEAN WATERS; NICKEL; ZINC; MANGANESE; COBALT</t>
  </si>
  <si>
    <t>Until recently, little was known about trace metals in the Southern Ocean. Vertical profiles and surface water sections along 49-degrees-W exhibit Cd concentrations of 0.2-0.8 nM, increasing with depth, as for phosphate. A linear relationship between Cd and phosphate exists as in other oceans; however, the Cd/P slope at about 0.63-0.65 nM-mu-M-1 is much higher than the generally assumed global deep water ratio of about 0.35-0.4 nM-mu-M-1. Dissolved Cu levels range from 1 to 4 nM, increasing with depth, as for silicate. The linear relationship between Cu and silicate shows the same linear trend as in the North Atlantic Ocean, except for the shallow (less than 100 m) Antarctic waters. The South Orkneys shelf appears to be a source of dissolved Cu. Dissolved Fe levels range from 2 to 8 nM in the surface waters. Deep water Fe levels are similar. Over the South Orkneys shelf dissolved Fe is an order of magnitude higher (about 60 nM). Shelf sediments appear to be a major source for Fe; transport of weathered material by ice (bergs) may also contribute Fe to seawater.</t>
  </si>
  <si>
    <t>INST ETUDES MARINES,F-28287 BREST,FRANCE</t>
  </si>
  <si>
    <t>NOLTING, RF (corresponding author), NETHERLANDS INST SEA RES,POB 59,1790 AB DEN BURG,NETHERLANDS.</t>
  </si>
  <si>
    <t>10.1016/S0304-4203(09)90019-6</t>
  </si>
  <si>
    <t>WOS:A1991GZ58500017</t>
  </si>
  <si>
    <t>SMITH, WO</t>
  </si>
  <si>
    <t>NUTRIENT DISTRIBUTIONS AND NEW PRODUCTION IN POLAR-REGIONS - PARALLELS AND CONTRASTS BETWEEN THE ARCTIC AND ANTARCTIC</t>
  </si>
  <si>
    <t>ICE-EDGE ZONE; INORGANIC NITROGEN; WEDDELL SEA; BERING SEA; SCOTIA SEA; ROSS SEA; PHYTOPLANKTON; OCEAN; DYNAMICS; NITRATE</t>
  </si>
  <si>
    <t>Polar regions are poorly understood components of global biogeochemical cycles. This paper discusses the influences of nitrate and ammonium concentrations on nitrate uptake (and hence new production), particularly with regard to data collected within marginal ice zones in the Arctic and Antarctic. Subsurface ammonium maxima in waters over 150 m are frequently encountered in the Arctic and occasionally in the Antarctic. Such maxima result from the heterotrophic remineralization of organic matter, and because stratified environments occur more frequently in the Arctic, significant concentrations of ammonium accumulate as a result of lower diffusive losses. Causal agents (bacteria vs. zooplankton) may also be different in the Arctic from those in the Antarctic. Elevated ammonium concentrations significantly reduce nitrate uptake, and it is suggested that this nutrient interaction may play a significant role in controlling new production, particularly in open water regions. The new production of the Southern Ocean is estimated, and it is suggested that the production and flux from the surface layer is significant relative to the world's oceans.</t>
  </si>
  <si>
    <t>UNIV TENNESSEE,GRAD PROGRAM ECOL,KNOXVILLE,TN 37996</t>
  </si>
  <si>
    <t>University of Tennessee System; University of Tennessee Knoxville</t>
  </si>
  <si>
    <t>10.1016/S0304-4203(09)90020-2</t>
  </si>
  <si>
    <t>WOS:A1991GZ58500018</t>
  </si>
  <si>
    <t>SAKSHAUG, E; SLAGSTAD, D; HOLMHANSEN, O</t>
  </si>
  <si>
    <t>FACTORS CONTROLLING THE DEVELOPMENT OF PHYTOPLANKTON BLOOMS IN THE ANTARCTIC OCEAN - A MATHEMATICAL-MODEL</t>
  </si>
  <si>
    <t>SCOTIA SEA; GROWTH-RATES; WATERS; BIOMASS</t>
  </si>
  <si>
    <t>A mathematical model describing the development of phytoplankton blooms as a function of the depth of the wind-mixed layer, spectral distribution of light, passage of atmospheric low-pressure systems, size of the initial phytoplankton stock and loss rates is presented. Model runs represent shade-adapted, large-celled, bloom-forming diatoms. Periodic deep mixing caused by strong winds may severely retard the development of blooms and frequently abort them before macronutrients are completely exhausted. Moderate depths of mixing (40-50 m) in combination with a moderately large total loss rate (about 0.01 3 h-1) can prevent blooms from developing during the brightest time of the year. Complete exhaustion of macronutrients in the upper waters is likely only if the wind-mixed layer is less than 10 m deep, i.e. in very sheltered waters, and also in the marginal ice zone when ice is melting. We do not exclude the possibility of control of phytoplankton biomass by iron in ice-free, deep-sea parts of the Antarctic Ocean, but the implied enhancement of export production through addition of iron might be restricted because of limitation by light, i.e. vertical mixing.</t>
  </si>
  <si>
    <t>SINTEF, AUTOMAT CONTROL, N-7034 TRONDHEIM, NORWAY; UNIV CALIF SAN DIEGO, SCRIPPS INST OCEANOG, POLAR RES PROGRAM A-002, LA JOLLA, CA 92093 USA</t>
  </si>
  <si>
    <t>SINTEF; University of California System; University of California San Diego; Scripps Institution of Oceanography</t>
  </si>
  <si>
    <t>UNIV TRONDHEIM, TRONDHJEM BIOL STN, THE MUSEUM, BYNESVEIEN 46, N-7018 TRONDHEIM, NORWAY.</t>
  </si>
  <si>
    <t>10.1016/S0304-4203(09)90021-4</t>
  </si>
  <si>
    <t>WOS:A1991GZ58500019</t>
  </si>
  <si>
    <t>JACQUES, G</t>
  </si>
  <si>
    <t>IS THE CONCEPT OF NEW PRODUCTION REGENERATED PRODUCTION VALID FOR THE SOUTHERN-OCEAN</t>
  </si>
  <si>
    <t>PARTICULATE ORGANIC-MATTER; ANTARCTIC WATERS; WEDDELL SEA; SCOTIA SEA; PHYTOPLANKTON BLOOM; AMMONIUM UPTAKE; SURFACE WATERS; PARTICLE-FLUX; NITRATE; NITROGEN</t>
  </si>
  <si>
    <t>The concepts developed for nutrient-limited areas are not readily applicable to the Southern Ocean, which is, paradoxically, an 'oligotrophic' but not nutrient-limited ecosystem. A synthesis of direct and indirect measurements clearly shows the uniqueness of the Southern Ocean: (1) The presence of a pycnocline allows the calculation of new production by measurement of the depletion of nitrate that results from winter mixing or from permanent nutrient supply. In the open ocean, the new production during the summer period averages 30 g C m-2. The complete depletion of nitrate (e.g. following fertilization with iron) would allow a new production during the summer of 200 g C m-2, which would be only slightly lower than the annual production. (2) The nitrate flux entering the euphotic layer cannot be used as an index of primary production. It is necessary to take into account the nutrient leaving the system by way of the water masses originating in the Southern Ocean: the Antarctic Bottom Water and Antarctic Intermediate Water. (3) The classical relationship between f and total production is not appropriate. The oceanic zone concurrently exhibits a low production (less than 50 g C m-2 year-1) and a high f ratio (at times more than 0. 5 ). The 'neritic' region appears to be more productive than the oceanic region, but has a lower mean f ratio because of regeneration-dominated phases. Some recent results from the Seasonal Ice Zone (SIZ) also support this conclusion. (4) The fourth original aspect is the high regenerated production that occurs in a nitrate-rich environment with concentrations which frequently remain above 20 mM m-3. The extent to which high ammonium concentrations repress the utilization of nitrate is a basic but still poorly documented question. (5) Diatoms create the main organic flux, i.e. either during episodic events in the SIZ (more than 80% of the annual flux during a very short summer period), or regularly throughout the summer season in the 'oceanic' areas. A relatively high proportion of particulate organic matter produced in the surface layer reaches the sediment. It becomes clear that the accumulation of diatom frustules in the sediments does not require a high level of new production (there is no evidence of a real spring bloom in the open ocean); therefore, the richness of the sediments can be explained by a moderate but regular flux.</t>
  </si>
  <si>
    <t>JACQUES, G (corresponding author), UNIV PIERRE &amp; MARIE CURIE,CNRS,OBSERV OCEANOL BANYULS,F-66650 BANYULS SUR MER,FRANCE.</t>
  </si>
  <si>
    <t>10.1016/S0304-4203(09)90022-6</t>
  </si>
  <si>
    <t>WOS:A1991GZ58500020</t>
  </si>
  <si>
    <t>OWENS, NJP; PRIDDLE, J; WHITEHOUSE, MJ</t>
  </si>
  <si>
    <t>VARIATIONS IN PHYTOPLANKTONIC NITROGEN ASSIMILATION AROUND SOUTH GEORGIA AND IN THE BRANSFIELD STRAIT (SOUTHERN-OCEAN)</t>
  </si>
  <si>
    <t>SEA ICE EDGE; WEDDELL SEA; ANTARCTIC PHYTOPLANKTON; PRIMARY PRODUCTIVITY; BLOOM DYNAMICS; N-15 ANALYSIS; SCOTIA SEA; AMMONIUM; NITRATE; WATERS</t>
  </si>
  <si>
    <t>Nitrogen assimilation was measured in two austral summers in the Scotia Sea around the island of South Georgia as well as the Bransfield Strait. Nitrate and ammonium assimilation was measured using N-15 techniques and the population was divided into two size classes, less than and greater than 20-mu-m. Water column integrated nitrogen assimilation rates varied between 2.43 and 26.50 mmol N m-2 day-1, the distribution being highly heterogeneous. The highest assimilation rate was found at a station near South Georgia, where the chlorophyll standing stock was elevated. A high assimilation rate was observed at a station in the Bransfield Strait and was associated with a localised, shallow mixed-layer feature. The less than 20-mu-m size fraction contributed to a variable but frequently significant proportion of the total assimilation (14-78%). f ratios were generally low, signifying a high dependence of the population on ammonium as a nitrogen source. Small phytoplankton exhibited a statistically significant greater preference for ammonium than large species, and the total community f ratio was influenced strongly by the proportion of the less than 20-mu-m fraction and ammonium concentration. It is suggested that nutrients may play a more important role in the ecology of the phytoplankton in the Southern Ocean than is usually supposed.</t>
  </si>
  <si>
    <t>OWENS, NJP (corresponding author), PLYMOUTH MARINE LAB,PROSPECT PL,PLYMOUTH PL1 3DH,ENGLAND.</t>
  </si>
  <si>
    <t>Owens, Nicholas/B-6639-2015; Owens, Nicholas John Paul/GRX-5013-2022</t>
  </si>
  <si>
    <t>Owens, Nicholas/0000-0003-4245-5858; Owens, Nicholas John Paul/0000-0001-7972-7285</t>
  </si>
  <si>
    <t>10.1016/S0304-4203(09)90023-8</t>
  </si>
  <si>
    <t>WOS:A1991GZ58500021</t>
  </si>
  <si>
    <t>LANCELOT, C; BILLEN, G; VETH, C; BECQUEVORT, S; MATHOT, S</t>
  </si>
  <si>
    <t>MODELING CARBON CYCLING THROUGH PHYTOPLANKTON AND MICROBES IN THE SCOTIA-WEDDELL SEA AREA DURING SEA ICE RETREAT</t>
  </si>
  <si>
    <t>MARINE-BACTERIA; EDGE; OCEAN</t>
  </si>
  <si>
    <t>An ecological model to calculate phytoplankton development and microbial loop dynamics in the marginal ice zone of the antarctic ecosystem has been established on the basis of physical and biological (phyto- and bacterioplankton biomass and activity and counting of two classes of heterotrophic nanoplankton) measurements carried out in the marginal ice zone of the Scotia-Weddell Sea sector of the Southern Ocean during sea ice retreat 1988 (EPOS 1 and 2 expeditions). Application of this model at latitudes where sea ice retreat occurs and in adjacent open sea and permanently ice-covered areas demonstrated that the marginal ice zone is a region of enhanced primary and bacterioplankton production. Combining the results of the phyto- and bacterioplankton models allowed the quantitative estimate of the carbon fluxes through the lower level of the planktonic food web of the Weddell Sea marginal ice zone during the sea ice retreat period. The resulting carbon budget revealed the quantitative importance of microbial and micrograzing processes in the pathways of net primary production, 71% of this latter being assimilated in the microbial food web. However, total net microbial food web secondary production contributed 28% of 'marginal ice zone produced' food resources available to krill and other zooplankton.</t>
  </si>
  <si>
    <t>NETHERLANDS INST ONDERZOEK ZEE,1790 AB TEXEL,NETHERLANDS</t>
  </si>
  <si>
    <t>LANCELOT, C (corresponding author), UNIV LIBRE BRUXELLES,MICROBIOL MILIEUX AQUAT GRP,CAMPUS PLAINE,CP 221,BLVD TRIOMPHE,B-1050 BRUSSELS,BELGIUM.</t>
  </si>
  <si>
    <t>10.1016/S0304-4203(09)90024-X</t>
  </si>
  <si>
    <t>WOS:A1991GZ58500022</t>
  </si>
  <si>
    <t>NOTHIG, EM; BATHMANN, U; JENNINGS, JC; FAHRBACH, E; GRADINGER, R; GORDON, LI; MAKAROV, R</t>
  </si>
  <si>
    <t>REGIONAL RELATIONSHIPS BETWEEN BIOLOGICAL AND HYDROGRAPHICAL PROPERTIES IN THE WEDDELL GYRE IN LATE AUSTRAL WINTER 1989</t>
  </si>
  <si>
    <t>ICE MICROBIAL COMMUNITIES; SEA ICE; PRIMARY PRODUCTIVITY; SOUTHERN-OCEAN; MIXED LAYER; PACK ICE; EDGE; PHYTOPLANKTON; ANTARCTICA; WATER</t>
  </si>
  <si>
    <t>The surface layer properties of the Weddell Gyre were measured during a cruise of the R/V Polarstern in September and October 1989 on a transect between the tip of the Antarctic Peninsula (northwestern Weddell Sea) and Cape Norvegia (southeastern Weddell Sea). Sea ice cover, hydrography, and the distribution of inorganic nutrients and dissolved oxygen represented late winter conditions: a quasi-homogeneous Winter Water layer with near-freezing temperatures, high salinities and high levels of nitrate, and undersaturated with dissolved oxygen. The area investigated could be divided into three regions based on the physical, chemical and biological patterns: the western and eastern flanks and the gyre interior. In all areas, autotrophic biomass in sea ice was high in comparison with the underlying water column. Within the sea ice mainly diatoms and dinoflagellates were present, but the dominant autotrophic organisms in the water column were nanoflagellates. Ammonium values were relatively high in the Winter Water layer in the central region, indicating heterotrophic activity. Mesozooplankton was dominated by copepods, which can in turn be divided into two groups: overwintering, inactive Calanus acutus were found in the Warm Deep Water, whereas actively feeding Calanus propinquus were most abundant in the upper 120 m of the water column under the sea ice in the central region. These spatial differences may influence development of the respective summer pelagic communities.</t>
  </si>
  <si>
    <t>INST FISHERY &amp; OCEANOG,MOSCOW 107140,USSR; OREGON STATE UNIV,COLL OCEANOG,CORVALLIS,OR 97331</t>
  </si>
  <si>
    <t>NOTHIG, EM (corresponding author), ALFRED WEGENER INST POLAR &amp; MARINE RES,HANDELSHAFENI 12,W-2850 BREMERHAVEN,GERMANY.</t>
  </si>
  <si>
    <t>Nöthig, Eva-Maria/AAS-7253-2021; Bathmann, Ulrich/ISV-4351-2023; Gradinger, Rolf/E-4965-2015</t>
  </si>
  <si>
    <t>Gradinger, Rolf/0000-0001-6035-3957; Nothig, Eva-Maria/0000-0002-7527-7827</t>
  </si>
  <si>
    <t>WOS:A1991GZ58500023</t>
  </si>
  <si>
    <t>ALDER, VA; BOLTOVSKOY, D</t>
  </si>
  <si>
    <t>THE ECOLOGY AND BIOGEOGRAPHY OF TINTINNID CILIATES IN THE ATLANTIC SECTOR OF THE SOUTHERN-OCEAN</t>
  </si>
  <si>
    <t>WEDDELL SEA; ABUNDANCE; CYSTS; EDGE; ICE</t>
  </si>
  <si>
    <t>Qualitative and quantitative analyses of the tintinnids retrieved in surface and vertical (down to 11 50 m) samples in the Scotia, Weddell, Bransfield and Bellingshausen areas allow us to define three distinct zones: (A) the Scotia Sea, Bransfield Strait and oceanic waters of the northern-central Weddell Sea, dominated by Codonellopsis gaussi and Cymatocylis affinis/convallaria; (B) shelf and mostly ice-covered areas of the southernmost Weddell Sea and the Bellingshausen Sea, characterized by Laackmanniella prolongata and Cymatocylis drygalskii; (C) Bransfield-Weddell waters around the tip of the Antarctic Peninsula, where Codonellopsis balechi accounts for 80% of the tintinnids. These areas have (often significantly) different ice regimes, water-column depths, surface salinities, bulk planktonic settling volumes and microplanktonic concentrations. On the other hand, the composition of tintinnid assemblages is very similar on both sides of the Antarctic Peninsula. Causal interpretations for these heterogeneous distribution patterns and probable specific adaptations to the dissimilar environmental settings involved are analyzed.</t>
  </si>
  <si>
    <t>UNIV BUENOS AIRES,FAC CIENCIAS EXACTAS &amp; NAT,DEPT CIENCIAS BIOL,RA-1428 BUENOS AIRES,ARGENTINA; CONSEJO NACL INVEST CIENT &amp; TECN,BUENOS AIRES,ARGENTINA</t>
  </si>
  <si>
    <t>University of Buenos Aires; Consejo Nacional de Investigaciones Cientificas y Tecnicas (CONICET)</t>
  </si>
  <si>
    <t>ALDER, VA (corresponding author), INST ANTARTICO ARGENTINO,CERRITO 1248,RA-1010 BUENOS AIRES,ARGENTINA.</t>
  </si>
  <si>
    <t>Boltovskoy, Demetrio/ITA-5729-2023</t>
  </si>
  <si>
    <t>Alder, Viviana A./0000-0002-7375-3279; Boltovskoy, Demetrio/0000-0003-3484-2954</t>
  </si>
  <si>
    <t>10.1016/S0304-4203(09)90026-3</t>
  </si>
  <si>
    <t>WOS:A1991GZ58500024</t>
  </si>
  <si>
    <t>SVANSSON, A</t>
  </si>
  <si>
    <t>A SIMPLE PRIMARY PRODUCTION-MODEL FOR THE NW WEDDELL SEA</t>
  </si>
  <si>
    <t>PHYTOPLANKTON</t>
  </si>
  <si>
    <t>Experience during the EPOS-2 cruise on board the R/V Polarstern in 1988-1989 has led to the construction of a model which may contribute to the understanding of the problem of limiting factors for the primary production in the Antarctic Ocean. As in Mixed Layer (ML) theories, it is anticipated in the present model that the physical factors of mixing and self-shading are limiting when the major nutrients are abundant. However, whereas ML models presuppose considerable mixing in the ML and very low mixing below the ML, it is assumed here that there is a moderate amount of mixing from the sea surface downwards. A diffusion model has thus been used. This approach has been chosen because well-mixed surface layers were not often found during EPOS-2; there was a continuous decrease in chlorophyll and a continuous increase in water density with depth. A relationship between chlorophyll content and irradiance attenuation, as determined during EPOS-2, is used as a self-shading function. A diffusion coefficient of 25 X 10(-4) m2 s-1 (together with a loss factor of 0. 18 day-1) fulfills reasonably well the steady-state limiting conditions for the average of an ensemble of the chlorophyll a data collected during EPOS-2. The model is also applied to conditions in which a nutrient, here phosphate, has a limiting influence.</t>
  </si>
  <si>
    <t>SVANSSON, A (corresponding author), GOTHENBURG UNIV,DEPT OCEANOG,BOX 4038,S-40040 GOTHENBURG,SWEDEN.</t>
  </si>
  <si>
    <t>10.1016/S0304-4203(09)90027-5</t>
  </si>
  <si>
    <t>WOS:A1991GZ58500025</t>
  </si>
  <si>
    <t>RAU, GH; SULLIVAN, CW; GORDON, LI</t>
  </si>
  <si>
    <t>DELTA-C-13 AND DELTA-N-15 VARIATIONS IN WEDDELL SEA PARTICULATE ORGANIC-MATTER</t>
  </si>
  <si>
    <t>CARBON ISOTOPE FRACTIONATION; BLUE-GREEN-ALGAE; C-13; ICE; NITROGEN; N-15; PHOTOSYNTHESIS; PHYTOPLANKTON; DEPLETION; AMMONIUM</t>
  </si>
  <si>
    <t>The delta-C-13 and delta-N-16 of particulate organic matter (POM) sampled from the Weddell Sea in 1986 and 1988 ranged from -30.4 to -16.7 parts per thousand and from -5.4 to +41.3 parts per thousand, respectively. These large variations in POM delta-C-13 and delta-N-16 may reflect spatial/temporal changes in the concentrations and isotope abundances of CO2(aq.) and NH4+, respectively. Elevated isotope values were found exclusively in POM in or closely associated with sea ice, which may be the source of the C-13- and N-15-enriched sediments observed in this region.</t>
  </si>
  <si>
    <t>OREGON STATE UNIV,SCH OCEANOG,CORVALLIS,OR 97331; UNIV SO CALIF,DEPT BIOL SCI,LOS ANGELES,CA 90089</t>
  </si>
  <si>
    <t>Oregon State University; University of Southern California</t>
  </si>
  <si>
    <t>RAU, GH (corresponding author), UNIV CALIF SANTA CRUZ,INST MARINE SCI,SANTA CRUZ,CA 95064, USA.</t>
  </si>
  <si>
    <t>10.1016/S0304-4203(09)90028-7</t>
  </si>
  <si>
    <t>WOS:A1991GZ58500026</t>
  </si>
  <si>
    <t>LIEBEZEIT, G; BOLTER, M</t>
  </si>
  <si>
    <t>WATER-EXTRACTABLE CARBOHYDRATES IN PARTICULATE MATTER OF THE BRANSFIELD STRAIT</t>
  </si>
  <si>
    <t>ACIDS</t>
  </si>
  <si>
    <t>Water-extractable carbohydrates were determined in particulate material sampled in the Bransfield Strait in December 1980. These compounds accounted on average for 1.3% of total organic carbon although extreme values of 0.3 and 4.6% were encountered. Glucose was the dominant monosaccharide in this fraction, followed by other hexoses. Statistical data treatment results in four distinct regional clusters which only partly coincide with zonations defined from plankton observations.</t>
  </si>
  <si>
    <t>INST MEERESKUNDE,W-2300 KIEL,GERMANY; INST POLAROKOL,W-2300 KIEL,GERMANY</t>
  </si>
  <si>
    <t>Liebezeit, Gerd/F-5718-2010; Liebezeit, Gerd/AAD-5112-2022</t>
  </si>
  <si>
    <t>10.1016/S0304-4203(09)90031-7</t>
  </si>
  <si>
    <t>WOS:A1991GZ58500029</t>
  </si>
  <si>
    <t>DEHAIRS, F; STROOBANTS, N; GOEYENS, L</t>
  </si>
  <si>
    <t>SUSPENDED BARITE AS A TRACER OF BIOLOGICAL-ACTIVITY IN THE SOUTHERN-OCEAN</t>
  </si>
  <si>
    <t>PARTICULATE MATTER; PRODUCTIVITY</t>
  </si>
  <si>
    <t>During two cruises in the Southern Ocean (INDIGO 3, Indian sector and EPOS 2, Scotia-Weddell Confluence) suspended matter samples were collected for analysis of several biogenic elements including Ba, Si and particulate organic carbon (POC). The good agreement between particulate barium in subsurface water with oxygen minimum concentrations as well as with nitrate depletions suggests that it reflects the intensity of new production over the past season. As a consequence of new production in the Southern Ocean being performed mainly by diatoms, the occurrences of barite and diatoms are related in the water column. In areas characterized by diatom-poor phytoplankton, barite does occur, but in lower concentrations.</t>
  </si>
  <si>
    <t>DEHAIRS, F (corresponding author), VRIJE UNIV BRUSSELS,ANALYT SCHEIKUNDE ANCH,PLEINLAAN 2,B-1050 BRUSSELS,BELGIUM.</t>
  </si>
  <si>
    <t>10.1016/S0304-4203(09)90032-9</t>
  </si>
  <si>
    <t>WOS:A1991GZ58500030</t>
  </si>
  <si>
    <t>STROOBANTS, N; DEHAIRS, F; GOEYENS, L; VANDERHEIJDEN, N; VANGRIEKEN, R</t>
  </si>
  <si>
    <t>BARITE FORMATION IN THE SOUTHERN-OCEAN WATER COLUMN</t>
  </si>
  <si>
    <t>The intensity of past biological activity can be correlated with the occurrence of suspended and sedimented barite (BaSO4). To date, there is a lack of information on the processes controlling the production of pelagic barite. During the EPOS-2 cruise (November-December 1988), situated in the Scotia Sea-Weddell Sea Confluence, suspended matter samples were taken for analysis of total Ba by inductively coupled plasma-atomic emission spectroscopy (ICP-AES) and for scanning electron microscopy-electron microprobe (SEM-EMP). The vertical profiles of particulate barium generally show a Ba maximum between 200 and 500 m. SEM-EMP investigations on Scotia-Weddell Sea Confluence profiles provide a possible explanation for the origin of this subsurface Ba maximum. In the surface waters (i.e. above 200 m) barite is mainly contained within large bioaggregates. The fact that in the first 10-20 m of the water column the barite particles in the bioaggregates appear as amorphous entities without a clear crystalline habit (in contrast to their form at greater depths) probably reflects the evolution from BaSO4 precipitation to barite crystallization. Below this surface layer barite in bioaggregates is present as microparticles with a crystalline habit. Deeper in the water column, below the first few hundred meters, barite crystals occur as free discrete particles. This suggests that in the subsurface zone (below 200 m) the aggregates are dispersed, possibly as a result of bacterial activity on the organic matrix, thereby releasing the individual barite crystals. As these microcrystals, set free in the water column, settle much more slowly than the carrier-aggregate and as barite dissolves relatively slowly, local accumulation of barite can result. In some cases high Ba concentrations are present in the first 10-20 m of the water column, occasionally coinciding with biomass parameter maxima. This correlation suggests active precipitation by the living phytoplankton cell (i.e. intravacuolar barite formation), as already observed by others for cultures of marine algae (Pavlovales). Our SEM-EMP investigations on INDIGO 3 and EPOS-2 samples did not reveal any association of barite with identifiable phytoplankton individuals. Thus, SEM-EMP evidence favours passive precipitation in saturated microenvironments as the process involved in formation of pelagic barite.</t>
  </si>
  <si>
    <t>UNIV INSTELLING ANTWERP,DEPT SCHEIKUNDE,B-2610 WILRIJK,BELGIUM</t>
  </si>
  <si>
    <t>University of Antwerp</t>
  </si>
  <si>
    <t>STROOBANTS, N (corresponding author), VRIJE UNIV BRUSSELS,ANALYT CHEMIE ANCH,PLEINLAAN 2,B-1050 BRUSSELS,BELGIUM.</t>
  </si>
  <si>
    <t>10.1016/S0304-4203(09)90033-0</t>
  </si>
  <si>
    <t>WOS:A1991GZ58500031</t>
  </si>
  <si>
    <t>VANBENNEKOM, AJ; BUMA, AGJ; NOLTING, RF</t>
  </si>
  <si>
    <t>DISSOLVED ALUMINUM IN THE WEDDELL-SCOTIA CONFLUENCE AND EFFECT OF AL ON THE DISSOLUTION KINETICS OF BIOGENIC SILICA</t>
  </si>
  <si>
    <t>SOUTHERN-OCEAN; PARTICULATE MATTER; ATLANTIC SECTOR; WATERS; SEA; SOLUBILITY; SEAWATER; ELEMENT; PACIFIC; CYCLE</t>
  </si>
  <si>
    <t>In the Scotia and Weddell Seas the concentration of dissolved Al was 1-1.5 nM in ice-free surface waters, up to 3 nM in ice-covered waters and about 2.6 nM in bottom waters. The solubility and the dissolution rate of diatomaceous silica, obtained from net samples and from incubations in the presence or absence of dissolved Al, were inversely related to solid-phase Al/Si ratios. At in situ temperatures, dissolution rates for Antarctic diatoms are higher than those for diatoms from temperate regions. Effects on distribution patterns of silicic acid in the Weddell Sea are discussed.</t>
  </si>
  <si>
    <t>NETHERLANDS INST SEA RES, POB 59, 1790 AB TEXEL, NETHERLANDS.</t>
  </si>
  <si>
    <t>10.1016/S0304-4203(09)90034-2</t>
  </si>
  <si>
    <t>WOS:A1991GZ58500032</t>
  </si>
  <si>
    <t>LEYNAERT, A; TREGUER, P; QUEGUINER, B; MORVAN, J</t>
  </si>
  <si>
    <t>THE DISTRIBUTION OF BIOGENIC SILICA AND THE COMPOSITION OF PARTICULATE ORGANIC-MATTER IN THE WEDDELL-SCOTIA SEA DURING SPRING 1988</t>
  </si>
  <si>
    <t>ICE-EDGE ZONE; ROSS SEA; SOUTHERN-OCEAN; PHYTOPLANKTON; DENSITY</t>
  </si>
  <si>
    <t>During EPOS 2 (European Polarstern Study, leg 2, 26 November 1988-5 January 1989 the distribution of biogenic silica (BSi) was determined from the surface to 600 m along two transects (49-degrees-W and 47-degrees-W) spanning the Scotia Sea, the Weddell-Scotia Confluence (WSC) and the marginal ice zone (MIZ) of the Weddell Sea. Particulate organic carbon (POC), particulate organic nitrogen (PON) and chlorophyll a concentrations were determined in parallel in surface (10 m) samples. In the 0-100 m layer, the distribution of particulate biogenic silica (BSi) showed little correlation with the meltwater field in late November. High BSi concentrations were measured at the end of November in the Weddell-Scotia Confluence (maximum 4.8-mu-mol l-1), and early in January in the Antarctic Circumpolar Current (maximum at 8.2-mu-mol l-1) where the wind-mixed layer was only 35 m, creating favourable conditions for phytoplankton growth. However, maximum and mean biogenic silica values remained fairly low as compared with those reported for the Ross Sea. This relatively low silica content of the 0-100 m layer appears to be mainly due to intense grazing which resulted in rapid exportation of particulate material towards the deeper layers. The mean POC/PON molar ratio was 5.5, i.e. significantly lower than the usual Redfield ratio. BSi/POC molar ratios ranged from 0.01 to 0.61. the highest values being found in the Scotia Sea, where siliceous phytoplankton was dominant. The high BSi/POC ratios confirm that diatoms in Antarctic Ocean are able to incorporate unusually high amounts of Si relative to carbon, as compared with other ecosystems.</t>
  </si>
  <si>
    <t>ECOLE NATL SUPER CHIM,F-35000 RENNES,FRANCE</t>
  </si>
  <si>
    <t>Ecole Nationale Superieure de Chimie de Rennes (ENSCR); Universite de Rennes</t>
  </si>
  <si>
    <t>LEYNAERT, A (corresponding author), INST ETUDES MARINES,CHIM ECOSYST MARINS LAB,6 AV GORGEU,F-29287 BREST,FRANCE.</t>
  </si>
  <si>
    <t>leynaert, aude/A-4211-2010; Quéguiner, Bernard/B-4060-2008; Treguer, Paul/H-6064-2012</t>
  </si>
  <si>
    <t>Quéguiner, Bernard/0000-0001-5020-8297;</t>
  </si>
  <si>
    <t>10.1016/S0304-4203(09)90035-4</t>
  </si>
  <si>
    <t>WOS:A1991GZ58500033</t>
  </si>
  <si>
    <t>QUEGUINER, B; TREGUER, P; NELSON, DM</t>
  </si>
  <si>
    <t>THE PRODUCTION OF BIOGENIC SILICA IN THE WEDDELL AND SCOTIA SEAS</t>
  </si>
  <si>
    <t>ROSS SEA; ICE-EDGE; MARINE-PHYTOPLANKTON; DISTRIBUTIONS; ACCUMULATION; ACID</t>
  </si>
  <si>
    <t>During the EPOS leg 2 cruise (European Polarstern Study, November 1988-January 1989), the production rate of biogenic silica in the euphotic zone was measured by the Si-30 method at stations in the Scotia and Weddell Seas. The highest integrated production rates were observed in the Scotia Sea (range: 11.2-20.6 mmol Si m-2 day-1), the marginal ice zone of the Weddell Sea exhibiting somewhat lower values (range: 6.0-20.0 mmol Si m-2 day-1). Our results demonstrate that as far as biogenic silica production is concerned the marginal ice zone of the Weddell Sea is considerably less productive than that of the Ross Sea. Our results also indicate that the water of the Antarctic Circumpolar Current (ACC) could be more productive in late spring and early summer than at the beginning of spring. Possible reasons for the differences among the three subsystems (Ross Sea, Weddell Sea and ACC) are discussed.</t>
  </si>
  <si>
    <t>QUEGUINER, B (corresponding author), UNIV BRETAGNE OCCIDENTALE,INST ETUDES MARINES,CHIM ECOSYST MARINS LAB,F-29287 BREST,FRANCE.</t>
  </si>
  <si>
    <t>Treguer, Paul/H-6064-2012; Quéguiner, Bernard/B-4060-2008</t>
  </si>
  <si>
    <t>Quéguiner, Bernard/0000-0001-5020-8297</t>
  </si>
  <si>
    <t>10.1016/S0304-4203(09)90036-6</t>
  </si>
  <si>
    <t>WOS:A1991GZ58500034</t>
  </si>
  <si>
    <t>NELSON, DM; AHERN, JA; HERLIHY, LJ</t>
  </si>
  <si>
    <t>CYCLING OF BIOGENIC SILICA WITHIN THE UPPER WATER COLUMN OF THE ROSS SEA</t>
  </si>
  <si>
    <t>ICE EDGE; SOUTHERN-OCEAN; ACID UPTAKE; PHYTOPLANKTON; DISSOLUTION; ACCUMULATION; ANTARCTICA; SEAWATER; FLUXES; SHELF</t>
  </si>
  <si>
    <t>We determined the distributions of biogenic particulate silica and dissolved silicic acid in the upper 80 m over the continental shelf of the southern Ross Sea, Antarctica, during two occupations of an east-west transect at 76-degrees-30'S in mid-January and early February 1990. There was a persistent (at least 3 1/2 weeks in duration) diatom bloom within a surface meltwater lens extending 100- 1 50 km seaward from the edge of the receding pack ice, with biogenic silica concentrations frequently exceeding 20-mu-mol l-1 in the upper 15 m. There were also other significant maxima in biogenic silica, with concentrations greater than 7-mu-mol l-1 at distances of 250-500 km seaward of the ice edge. These maxima were apparently unrelated to meltwater effects. Si-30 tracer experiments to measure the production and dissolution rates of biogenic silica as a function of depth within the upper 50 m at three stations within the ice-edge diatom bloom indicate that the specific production rate (i.e. the rate per unit of biogenic silica present) ranged from 0.05 to 0.12 day-1 (0.07-0.17 doublings day-1). The resulting vertically integrated silica production rates ranged from 27 to 50 mmol m-2 day-1, with a mean of 34. Vertically integrated rates of biogenic silica dissolution ranged from 16 to 28 mmol m-2 day-1, with a mean of 22, or 64% of the mean silica production rate. The mean resulting net rate of biogenic silica production within the bloom, 12 mmol m-2 day-1, leads to an estimated net annual silica production rate of 1.0 mol m-2 in the upper 50 m of the southwestern Ross Sea. A revised silica budget for the western Ross Sea, incorporating the most recent estimates of production, redissolution, accumulation in the sediments and efflux from the sea-bed, indicates that virtually all silica exported from the upper 50 m must reach the sea-floor unless advective transport from the east is significant.</t>
  </si>
  <si>
    <t>10.1016/S0304-4203(09)90037-8</t>
  </si>
  <si>
    <t>WOS:A1991GZ58500035</t>
  </si>
  <si>
    <t>TREGUER, P; VANBENNEKOM, AJ</t>
  </si>
  <si>
    <t>THE ANNUAL PRODUCTION OF BIOGENIC SILICA IN THE ANTARCTIC OCEAN</t>
  </si>
  <si>
    <t>SOUTHERN-OCEAN; ROSS SEA; ICE EDGE; PHYTOPLANKTON; ACCUMULATION; VERTEX; CYCLE; RATES; GULF</t>
  </si>
  <si>
    <t>The total annual production of biogenic silica (BSi) of the Antarctic Ocean is estimated at about 50 tera (T = 10(12)) mol Si. This flux is calculated using available direct measurements of integrated silicic acid uptake rates, indirect estimates from field distribution of orthosilicic acid in austral winter compared with that in austral summer and/or after conversion of C-14 primary production using appropriate Si/C mole ratios measured for the four Antarctic subsystems: the Polar Front Zone, the Permanently Open Ocean Zone, the Seasonal Ice Zone, and the continental shelves and coastal zones. We show that most of the total production of BSi occurs in the surface layers of the Permanently Open Ocean Zone and in the Seasonal Ice Zone, the contribution of the coastal areas being less relevant. Our results fit well with the previously described distributions of the net accumulation rates of opal in Antarctic abyssal and coastal sediments. The mean ratio of net opal accumulation at the sea-bed to the net production of BSi in the surface layer of the Antarctic Ocean is about 15%.</t>
  </si>
  <si>
    <t>NETHERLANDS INST SEA RES,1790 AB DEN BURG,NETHERLANDS</t>
  </si>
  <si>
    <t>Utrecht University; Royal Netherlands Institute for Sea Research (NIOZ)</t>
  </si>
  <si>
    <t>TREGUER, P (corresponding author), UNIV WESTERN BRITTANY,INST MARINE STUDIES,6 AVE LE GORGEU,F-29287 BREST,FRANCE.</t>
  </si>
  <si>
    <t>10.1016/S0304-4203(09)90038-X</t>
  </si>
  <si>
    <t>WOS:A1991GZ58500036</t>
  </si>
  <si>
    <t>DEMASTER, DJ; NELSON, TM; HARDEN, SL; NITTROUER, CA</t>
  </si>
  <si>
    <t>THE CYCLING AND ACCUMULATION OF BIOGENIC SILICA AND ORGANIC-CARBON IN ANTARCTIC DEEP-SEA AND CONTINENTAL-MARGIN ENVIRONMENTS</t>
  </si>
  <si>
    <t>ATLANTIC SECTOR; SOUTHERN-OCEAN; ROSS SEA; SEDIMENTS; SHELF</t>
  </si>
  <si>
    <t>Rates of biogenic silica and organic carbon accumulation are reported for Antarctic deep-sea and continental margin deposits. Naturally occurring radionuclides (Ra-226, Pa-231, and Th-230) were used to establish rates of sediment accumulation in the rapidly accumulating siliceous deposits beneath the Antarctic Polar Front. The rates were as high as 20-180 cm ka-1, and when coupled with biogenic silica and organic carbon measurements, yield accumulation rates as high as 35 mg cm-2 year-1 for silica and 0.3 Mg cm-2 year-1 for organic carbon. SiO2/organic C weight ratios in Polar Front sediments are typically about 100, although values as high as 300 were measured. Considering that the SiO2/organic C ratio in Polar Front plankton ranges from 0.5 to 2, the high ratios observed in Polar Front sediments indicate that during settling and burial an enrichment of 50-600-fold occurs in biogenic silica relative to organic carbon. Rates of sediment accumulation were determined for the continental margin deposits of the Bransfield Strait and the Ross Sea using Pb-210 and C-14 chronologies. Accumulation rates ranged from 0.02 to 0.5 cm year-1. Based on these data and measurements of biogenic silica and organic carbon content, typical rates of accumulation on the continental margin are of the order of 3-12 mg cm-2 year-1 for silica and 0.1-0.8 mg cm-2 year-1 for organic carbon. The SiO2/organic C weight ratios in these continental margin sediments range from 3 to 32. Comparing the accumulation rate data with estimates of annual silica and organic carbon production rates indicates that approximately 25-50% of the gross silica production in surface waters is preserved in the sea-bed, in contrast to less than 5% of the organic carbon. In some of the continental margin environments, lateral transport of biogenic material can create local areas where the rate of silica accumulation is equal to as much as 70% of the production in the overlying water column. In the Southern Ocean environments examined in this study, biogenic silica is preferentially preserved in the sedimentary record relative to organic carbon. This trend is consistent with the greater role of Southern Ocean deposits in the global silica cycle as compared with the organic carbon cycle.</t>
  </si>
  <si>
    <t>DEMASTER, DJ (corresponding author), N CAROLINA STATE UNIV,DEPT MEAS,RALEIGH,NC 27695, USA.</t>
  </si>
  <si>
    <t>10.1016/S0304-4203(09)90039-1</t>
  </si>
  <si>
    <t>WOS:A1991GZ58500037</t>
  </si>
  <si>
    <t>ABELMANN, A; GERSONDE, R</t>
  </si>
  <si>
    <t>BIOSILICEOUS PARTICLE-FLUX IN THE SOUTHERN-OCEAN</t>
  </si>
  <si>
    <t>SEDIMENT TRAP; WEDDELL SEA; RADIOLARIAN ASSEMBLAGES; ANTARCTIC WATERS; ATLANTIC SECTOR; FECAL PELLETS; INDIAN-OCEAN; ICE; PHYTOPLANKTON; SINKING</t>
  </si>
  <si>
    <t>The flux of diatom valves and radiolarian shells obtained during short-term and annual sediment trap experiments at seven localities in the Atlantic sector of the Antarctic Ocean (in the Drake Passage, Bransfield Strait, Powell Basin, NW and SE Weddell Sea and the Polar Front north of Bouvet Island) is summarized and discussed. The deployment of time-series sediment traps provided annual flux records between 1983 and 1990. The biosiliceous particle flux is characterized by significant seasonal and interannual variations. Flux pulses, accounting for 70-95% of the total annual flux, occur during austral summer, with a duration ranging between about 2 and 9 weeks. The annual values of vertical diatom and radiolarian flux range between 0.26 x 10(9) and more than 26 x 10(9) valves m-2 and between 0.21 x 10(4) and 70 x 10(4) shells m-2, respectively. Interannual differences in the particle flux range over a factor of 10. Grazers play an important role in controlling the quantity, timing and pattern of the vertical biosiliceous particle flux. The flux pattern of diatoms and radiolarians is similar at most of the sites investigated and shows a close relationship between the production of siliceous phytoplankton and proto-zooplankton. At some sites, however, the radiolarian flux pattern indicates probably phytoplankton production which is not documented by direct signals in the trap record. During their transfer through the water column to the ocean floor, the composition of the biosiliceous particles is altered mechanically (breakdown by grazing zooplankton) and by dissolution, which significantly affects especially diatoms and phaeodarians in the upper portion of the water column and at the sediment-water interface. Significant lateral transport of suspended biosiliceous particles was observed in the bottom water layer in regions adjacent to shelf areas (Bransfield Strait), and in the vicinity of topographic elevations (Maud Rise), indicating considerable redistribution of biogenic silica in these regions.</t>
  </si>
  <si>
    <t>10.1016/S0304-4203(09)90040-8</t>
  </si>
  <si>
    <t>WOS:A1991GZ58500038</t>
  </si>
  <si>
    <t>BAREILLE, G; LABRACHERIE, M; LABEYRIE, L; PICHON, JJ; TURON, JL</t>
  </si>
  <si>
    <t>BIOGENIC SILICA ACCUMULATION RATE DURING THE HOLOCENE IN THE SOUTHEASTERN INDIAN-OCEAN</t>
  </si>
  <si>
    <t>PHYTOPLANKTON BLOOM DYNAMICS; SEA ICE EDGE; SOUTHERN-OCEAN; ROSS SEA; PRIMARY PRODUCTIVITY; DISSOLUTION; SEDIMENTS; DIATOMS; OPAL</t>
  </si>
  <si>
    <t>Three box-core transects were selected in the southeastern Indian Ocean to establish the variability of biogenic silica accumulation rate in the main subsystems of the Southern Ocean. Cycladophora davisiana and delta-O-18 chronologies, previously calibrated by C-14 dates, and biogenic silica contents determined by X-ray diffraction analysis were used to calculate accumulation rates. Concurrently, a transfer function was used to quantify the silica loss during the biogenic particulate accumulation in the deep-sea sediments. The average rate of biogenic silica rain on the sea-floor, calculated from the accumulation rate and the amount of dissolved biogenic silica, ranges from less than 0.1 to 16 g opal cm-2 ka-1. During the Holocene, biogenic silica has accumulated at the highest rates on the Southeast Ridge, south of the Polar Frontal Zone. To the north and south, the accumulation rate drops where summer sea surface temperatures are above 8-degrees-C or lower than 2-degrees-C. Biogenic silica dissolution is maximum in marginal sea ice zone. Accumulation rates of biogenic silica can be a useful index to estimate changes of palaeoproductivity in the southeastern Indian Ocean, although there is no strict proportionality between accumulation and silica rain rates.</t>
  </si>
  <si>
    <t>CEA,CNRS,CTR FAIBLES RADIOACTIVITES,MIXTE LAB,F-91198 GIF SUR YVETTE,FRANCE</t>
  </si>
  <si>
    <t>Universite Paris Saclay; CEA; Centre National de la Recherche Scientifique (CNRS)</t>
  </si>
  <si>
    <t>BAREILLE, G (corresponding author), UNIV BORDEAUX 1,DEPT GEOL &amp; OCEANOG,UA 197,F-33405 TALENCE,FRANCE.</t>
  </si>
  <si>
    <t>10.1016/S0304-4203(09)90041-X</t>
  </si>
  <si>
    <t>WOS:A1991GZ58500039</t>
  </si>
  <si>
    <t>VANDERLOEFF, MMR; BERGER, GW</t>
  </si>
  <si>
    <t>SCAVENGING AND PARTICLE-FLUX - SEASONAL AND REGIONAL VARIATIONS IN THE SOUTHERN-OCEAN (ATLANTIC SECTOR)</t>
  </si>
  <si>
    <t>DEEP-SEA SEDIMENTS; ORGANIC-CARBON; BRANSFIELD STRAIT; PACIFIC-OCEAN; EXCESS PB-210; SARGASSO SEA; WEDDELL SEA; PARTICULATE; OXYGEN; REMOVAL</t>
  </si>
  <si>
    <t>Even with large variations in flux rates, the scavenging of Pb and Th remains closely coupled to particle flux. In the Bransfield Strait, more than 95% of the scavenging of Th-230 and Pb-210 occurs in two productive months, followed by negligible fluxes in winter. In winter, total Th-234 reaches equilibrium with its parent U-238. During the bloom period, it is rapidly adsorbed onto particles and removed from the surface water. Notwithstanding the short production period, the annual fluxes of Th-230(xs) and Pb-210(xs) (the subscript xs designates unsupported value) exceed their respective production rates in the water column by 60%. Pb-210(xs) inventories in the sediment reflect the distribution of average present-day particle flux: high inventories occur in a zone just south of the Polar Front, including the Bransfield Strait and Drake Passage; low inventories are found north of the Polar Front and in the Weddell Sea, with minimum values (4-5 dpm cm-2) in the central Weddell Gyre. This distribution is in agreement with data for primary production and oxygen penetration in the sediment. However, inventories are determined not only by particle fluxes but also by sediment focusing and hydrography. A general relationship between radionuclide fluxes and particle rain rates as a tool for hindcasting palaeoproductivities cannot be given.</t>
  </si>
  <si>
    <t>VANDERLOEFF, MMR (corresponding author), ALFRED WEGENER INST POLAR &amp; MARINE RES,COLUMBUSSTR,W-2850 BREMERHAVEN,GERMANY.</t>
  </si>
  <si>
    <t>Rutgers van der Loeff, Michiel/0000-0003-1393-3742</t>
  </si>
  <si>
    <t>WOS:A1991GZ58500040</t>
  </si>
  <si>
    <t>SCHLUTER, M</t>
  </si>
  <si>
    <t>ORGANIC-CARBON FLUX AND OXYGEN PENETRATION INTO SEDIMENTS OF THE WEDDELL SEA - INDICATORS FOR REGIONAL DIFFERENCES IN EXPORT PRODUCTION</t>
  </si>
  <si>
    <t>DEEP-SEA; MARINE-SEDIMENTS; MICROELECTRODES; VARIABILITY; RATES</t>
  </si>
  <si>
    <t>The flux of reactive organic carbon (C(org)) into sediments of the southern and eastern Weddell Sea was estimated by modelling measured oxygen and nitrate pore-water profiles. Highest flux of reactive organic carbon into the sediment was calculated for the shelf region (500 and 600 mmol C m-2 year-1), whereas for pelagic and continental slope sediments C(org) fluxes of less than 60 mmol C m-2 year-1 and 100-200 mmol C m-2 year-1 respectively were calculated. The oxygen penetration depth (OPD) ranged from less than 2 cm in shelf sediments to much greater than 40 cm in pelagic sediments. For the first time, sediments covered by the Filchner Ice Shelf (probably cut off from a source of primary production for a few decades) were sampled. In this area a restricted vertical flux of reactive organic carbon was expected. However, the C(org), content of these sediments was as high as that of Antarctic shelf sediments, which suggests lateral transport of organic matter. In contrast, pore-water profiles and calculated reactive organic carbon fluxes off Filchner Ice Shelf are similar to those of much deeper depositional environments (3000-4000 m water depth).</t>
  </si>
  <si>
    <t>ALFRED WEGENER INST POLAR &amp; MARINE RES,W-2850 BREMERHAVEN,GERMANY; GEOMAR,W-2300 KIEL,GERMANY</t>
  </si>
  <si>
    <t>Helmholtz Association; Alfred Wegener Institute, Helmholtz Centre for Polar &amp; Marine Research; Helmholtz Association; GEOMAR Helmholtz Center for Ocean Research Kiel</t>
  </si>
  <si>
    <t>Schlueter, Michael/0000-0002-4997-3802</t>
  </si>
  <si>
    <t>10.1016/S0304-4203(09)90043-3</t>
  </si>
  <si>
    <t>WOS:A1991GZ58500041</t>
  </si>
  <si>
    <t>FISCHER, G</t>
  </si>
  <si>
    <t>STABLE CARBON ISOTOPE RATIOS OF PLANKTON CARBON AND SINKING ORGANIC-MATTER FROM THE ATLANTIC SECTOR OF THE SOUTHERN-OCEAN</t>
  </si>
  <si>
    <t>SEDIMENT TRAP; MARINE-PHYTOPLANKTON; LIGHT-INTENSITY; VERTICAL FLUX; FOOD-WEB; FRACTIONATION; PARTICULATE; SEA; WATERS; PHOTOSYNTHESIS</t>
  </si>
  <si>
    <t>The stable carbon isotope composition of particulate organic carbon (POC) from plankton, sediment trap material and surface sediments from the Atlantic sector of the Southern Ocean were determined. Despite low and constant water temperatures, large variations in the delta-C-13 values of plankton were measured. C-13 enrichments of up to 10 parts per thousand coincided with a change in the diatom assemblage and a two-fold increase in primary production. Increased CO2 consumption as a result of rapid carbon fixation may result in diffusion limitation reducing the magnitude of the isotope fractionation. The delta-C-13 values of plankton from sea-ice cores display a relationship with the chlorophyll a content. High 'ice-algae' biomass, in combination with a limited exchange with the surrounding seawater, results in values of about -18 to -20 parts per thousand. It is assumed that these values are related to a reduced CO2 availability in the sea-ice system. In comparison with plankton, sinking krill faeces sampled by traps can be enriched by 2-5 parts per thousand in C-13 (e.g. central Bransfield Strait ). In contrast, the transport of particles in other faeces, diatom aggregates or chains results in minor isotope changes (e.g. Drake Passage, Powell Basin, NW Weddell Sea). A comparison between the delta-C-13 values of sinking matter and those of surface sediments reveals that C-13 enrichments of up to 3-4 parts per thousand may occur at the sediment-water boundary layer. These isotopic changes are attributed to high benthic respiration rates,</t>
  </si>
  <si>
    <t>FISCHER, G (corresponding author), UNIV BREMEN,FACHBEREICH GEOWISSENSCH,KLAGENFURTER STR,W-2800 BREMEN 33,GERMANY.</t>
  </si>
  <si>
    <t>10.1016/S0304-4203(09)90044-5</t>
  </si>
  <si>
    <t>WOS:A1991GZ58500042</t>
  </si>
  <si>
    <t>WEFER, G; FISCHER, G</t>
  </si>
  <si>
    <t>ANNUAL PRIMARY PRODUCTION AND EXPORT FLUX IN THE SOUTHERN-OCEAN FROM SEDIMENT TRAP DATA</t>
  </si>
  <si>
    <t>WEDDELL SEA; ICE-EDGE; ATMOSPHERIC CO2; PACIFIC-OCEAN; STANDING CROP; ROSS SEA; PHYTOPLANKTON; SILICA; CIRCULATION; CYCLE</t>
  </si>
  <si>
    <t>Since 1983 time-series traps have been deployed in the Atlantic sector of the Southern Ocean to measure the flux of organic carbon, biogenic silica and carbonate. The organic carbon flux data are used to calculate primary production rates and organic carbon fluxes at 100 m water depth. From these calculations, annual primary production rates range from about 170 g C m-2 in the coastal area (Bransfield Strait) to almost zero in the Permanent Sea-Ice Zone. High rates (of about 80 g C m-2 year-1 ) were calculated for the Polar Front Zone and rather low values (about 20 g C m-2 year-1) characterize the Maud Rise area. The estimated primary production for the entire Southern Ocean (south of 50-degrees-S), using various subsystems with characteristic carbon fluxes, is in the order of 1 X 10(9) tons year-1; the organic carbon flux out of the photic layer is 0.17 X 10(9) tons year-1. Our calculation of the Southern Ocean total annual primary production is substantially lower than previously reported values.</t>
  </si>
  <si>
    <t>WEFER, G (corresponding author), UNIV BREMEN,FACHBEREICH GEOWISSENSCH,KLAGENFURTER STR,W-2800 BREMEN 33,GERMANY.</t>
  </si>
  <si>
    <t>10.1016/S0304-4203(09)90045-7</t>
  </si>
  <si>
    <t>WOS:A1991GZ58500043</t>
  </si>
  <si>
    <t>TREGUER, P; QUEGUINER, B; PRIDDLE, J; STROMBERG, J</t>
  </si>
  <si>
    <t>BIOCHEMISTRY AND CIRCULATION OF WATER MASSES IN THE SOUTHERN-OCEAN, BASED ON PAPERS PRESENTED AT THE INTERNATIONAL-SYMPOSIUM, BREST, FRANCE, 2-6 JULY 1990 - CONCLUSIONS</t>
  </si>
  <si>
    <t>BRITISH ANTARCTIC SURVEY,CAMBRIDGE CB3 0ET,ENGLAND; KRISTINEBERG MARINE BIOL STN,FISKEBACKSKIL,SWEDEN</t>
  </si>
  <si>
    <t>TREGUER, P (corresponding author), UNIV WESTERN BRITTANY,INST MARINE STUDIES,BREST,FRANCE.</t>
  </si>
  <si>
    <t>WOS:A1991GZ58500044</t>
  </si>
  <si>
    <t>WEI, WC</t>
  </si>
  <si>
    <t>MIDDLE EOCENE LOWER MIOCENE CALCAREOUS NANNOFOSSIL MAGNETOBIOCHRONOLOGY OF ODP HOLES 699A AND 703A IN THE SUB-ANTARCTIC SOUTH-ATLANTIC</t>
  </si>
  <si>
    <t>SEA DRILLING PROJECT; OCEAN; NANNOPLANKTON; TERTIARY; REGION</t>
  </si>
  <si>
    <t>The distribution of calcareous nannofossils is documented for the middle Eocene through lowermost Miocene cores from Ocean Drilling Program Holes 699A and 703A in the subantarctic South Atlantic. The detailed nannofossil biostratigraphies established, in combination with published magnetostratigraphic data, have provided a fairly detailed age model for each hole. This study suggests that the middle Eocene through lowermost Miocene section from Hole 699A is virtually complete. A major hiatus has been identified in Hole 703A in the earliest Oligocene, coincident with an abrupt cooling in the Southern Ocean. Comparison of the nannofossil datum ages calibrated with magnetostratigraphy in the two holes with those from mid and southern high latitudes demonstrates synchroneity or diachroneity for the following nannofossil datums: (1) The last occurrence (LO) of Reticulofenestra bisecta is a consistent and reliable biostratigraphic marker for the Oligocene/Miocene boundary from mid- to high latitudes but not in extreme high latitudes; (2) similarly, the LO of Chiasmolithus altus has a consistent age of about 26.8 Ma in the Southern Ocean except in the extreme high latitudes where the datum appears to be substantially younger; (3) the LO of Reticulofenestra umbilica is about 32.9 Ma in the Southern Ocean; (4) the LO of Isthmolithus recurvus is reliable and consistent from mid through high latitudes and correlates with the lower part of Subchron C12R (approximately 34.4 Ma); (5) the LO of Reticulofenestra oamaruensis has a consistent age of 36.0 Ma at all four Southern Ocean sites that have yielded a lower Oligocene magnetostratigraphy; (6) the first occurrence (FO) of R. oamaruensis is at 38.4 Ma in the Southern Ocean; and (7) the FO of L recurvus shows some age variations from mid to high latitudes and the age range is 38.5-39.0 Ma at the five Southern Ocean sites.</t>
  </si>
  <si>
    <t>WEI, WC (corresponding author), FLORIDA STATE UNIV,DEPT GEOL,TALLAHASSEE,FL 32306, USA.</t>
  </si>
  <si>
    <t>10.1016/0377-8398(91)90010-4</t>
  </si>
  <si>
    <t>GT277</t>
  </si>
  <si>
    <t>WOS:A1991GT27700008</t>
  </si>
  <si>
    <t>EKAU, W</t>
  </si>
  <si>
    <t>REPRODUCTION IN HIGH ANTARCTIC FISHES (NOTOTHENIOIDEI)</t>
  </si>
  <si>
    <t>WEDDELL SEA</t>
  </si>
  <si>
    <t>During two cruises of RV Polarstern in summer 1985 Jan./Feb.) and in spring 1986 (Oct./N v.), material was collected to investigate reproductive characteristics of notothenioid fish from the Weddell Sea. The study focussed on females of 15 species belonging to the families Artedidraconidae, Bathydraconidae, Channichthyidae and Nototheniidae. Spawning time was estimated from the maturity stages and gonado-somatic indices of 360 specimens. Trematomus centronotus and Trematomus eulepidotus spawn in summer, Chionodraco myersi, Akarotaxis nudiceps, Cryodraco antarcticus, Trematomus lepidorhinus, and Trematomus loennbergii spawn in autumn. Aethotaxis mitopteryx, Trematomus nicolai, and Trematomus scotti probably spawn in winter and Chionodraco hamatus, Artedidraco shackletoni, and Cygnodraco mawsoni in spring. Oocyte diameter and fecundity was determined for 112 specimens of 15 different species. Absolute fecundity was 170-13000 oocytes of 2-4 mm diameter, when ripe, depending on family and species.</t>
  </si>
  <si>
    <t>EKAU, W (corresponding author), ALFRED WEGENER INST POLAR &amp; MARINE RES,COLUMBUSSTR,W-2850 BREMERHAVEN,GERMANY.</t>
  </si>
  <si>
    <t>GU602</t>
  </si>
  <si>
    <t>WOS:A1991GU60200003</t>
  </si>
  <si>
    <t>RUBINSTEIN, IG</t>
  </si>
  <si>
    <t>SOME PECULIARITIES OF BOTTOM FAUNA DISTRIBUTION IN THE NORTHERN PART OF THE KERGUELEN RIDGE</t>
  </si>
  <si>
    <t>The summary biomass of bottom organisms in the benthic zone of the nothern part of the Kerguelen Ridge is 1.6-14.5 times lower than at the corresponding depths of the Antarctic shelf. As distinct from the Antarctic waters, sedentary forms prevail at all depths of the region under investigation. Development level of sedentary organisms (sponges, briozoa and ascidias) is rather low. The determinant of the peculiar distribution of the bottom fauna is the accumulation of loose biogenous deposits on the bottom of island shelfs during the superglacial period. The functional relation has been revealed in the bottom organisms biomass distribution and in the concentration of easily hydrolyzed organic matters in the bottom surface layer. The macrobenthos development level and its trophic composition are stipulated by the rate of consumed organic matter sedimentation to the bottom and its destruction in the ground thickness.</t>
  </si>
  <si>
    <t>RUBINSTEIN, IG (corresponding author), SOUTHERN SEA FISHERY &amp; OCEANOG RES INST,KERCH,UKRAINE,USSR.</t>
  </si>
  <si>
    <t>NOV-DEC</t>
  </si>
  <si>
    <t>HC003</t>
  </si>
  <si>
    <t>WOS:A1991HC00300017</t>
  </si>
  <si>
    <t>MORRIS, RJ; COLE, KD</t>
  </si>
  <si>
    <t>HIGH-LATITUDE DAYTIME PC1-2 CONTINUOUS MAGNETIC PULSATIONS - A GROUND SIGNATURE OF THE POLAR CUSP AND CLEFT PROJECTION</t>
  </si>
  <si>
    <t>BOUNDARY-LAYER; GEOMAGNETIC-PULSATIONS; IPRP EVENTS; MAGNETOSPHERE; LOCATION; EMISSION; SPECTRA; WAVES; CAPS</t>
  </si>
  <si>
    <t>New observational and dynamical morphological results of high-latitude Pc1-2 (0.2-10 s) magnetic pulsations observed at Davis (inv. 74.5-degrees-S), Antarctica during solar maximum are presented. An interesting regime of Pc1-2 containing structured, semi-structured and unstructured, long duration (tau approximately 1-10 h) magnetic pulsation bands (T approximately 2-10 s), which appear to maximize in occurrence frequency and amplitude under the projection of the dayside polar cusp/cleft is examined. An account of these emissions is given, including periods, amplitudes, duration, diurnal and seasonal distributions, polarization, power spectra and their association with magnetic activity (K(p)). Moreover, a review of the literature reveals the necessity for a universal convention to clear up the apparent paradox and confused nomenclature existing in the literature on high-latitude Pc1-2 magnetic pulsations. This study concludes that Pc1-2 magnetic pulsations as reported provide a ground diagnostic estimate as to whether a station lies under the projection of the polar cusp/cleft.</t>
  </si>
  <si>
    <t>LA TROBE UNIV,BUNDOORA,VIC 3083,AUSTRALIA</t>
  </si>
  <si>
    <t>La Trobe University</t>
  </si>
  <si>
    <t>MORRIS, RJ (corresponding author), AUSTRALIAN ANTARCTIC DIV,KINGSTON,TAS 7050,AUSTRALIA.</t>
  </si>
  <si>
    <t>10.1016/0032-0633(91)90076-M</t>
  </si>
  <si>
    <t>GV339</t>
  </si>
  <si>
    <t>WOS:A1991GV33900002</t>
  </si>
  <si>
    <t>BJORCK, S; SANDGREN, P; ZALE, R</t>
  </si>
  <si>
    <t>LATE HOLOCENE TEPHROCHRONOLOGY OF THE NORTHERN ANTARCTIC PENINSULA</t>
  </si>
  <si>
    <t>UMEA UNIV,DEPT GEOG,S-90187 UMEA,SWEDEN</t>
  </si>
  <si>
    <t>Umea University</t>
  </si>
  <si>
    <t>10.1016/0033-5894(91)90006-Q</t>
  </si>
  <si>
    <t>GN852</t>
  </si>
  <si>
    <t>WOS:A1991GN85200006</t>
  </si>
  <si>
    <t>FISHER, DA</t>
  </si>
  <si>
    <t>REMARKS ON THE DEUTERIUM EXCESS IN PRECIPITATION IN COLD REGIONS</t>
  </si>
  <si>
    <t>Jouzel and Merlivat developed and used an expression for the kinetic fractionation coefficient alpha-k, and greatly improved the predictions of delta(O-18) and d, (the deuterium excess) for East Antarctica. The alpha-k coefficient is re-derived in terms of ambient cloud temperatures and is used to re-calculate their single-source East Antarctic simulations. While the improved alpha-k produces virtually no change in the delta's, there is a small change in predicted d's. However, no matter which alpha-k is used, the simulated d's are very sensitive to the supersaturation history of the precipitating air mass. The single-source model is run for a wide range of supersaturation histories. Averaging the resulting suite of delta(O-18) and d solutions gives reasonable and stable d predictions. The temperature T(s) at which clouds switch from being supercooled water drops to ice crystals depends in part on the microparticle loading of the air. The value of T(s) significantly influences the d's and even delta's predicted. Thus ice-core microparticles, d and delta might be process related.</t>
  </si>
  <si>
    <t>FISHER, DA (corresponding author), GEOL SURVEY CANADA,601 BOOTH ST,OTTAWA K1A 0E8,ONTARIO,CANADA.</t>
  </si>
  <si>
    <t>10.1034/j.1600-0889.1991.t01-4-00006.x</t>
  </si>
  <si>
    <t>GL519</t>
  </si>
  <si>
    <t>WOS:A1991GL51900006</t>
  </si>
  <si>
    <t>BOLSHOV, MA; BOUTRON, CF; DUCROZ, FM; GORLACH, U; KOMPANETZ, ON; RUDNIEV, SN; HUTCH, B</t>
  </si>
  <si>
    <t>DIRECT ULTRATRACE DETERMINATION OF CADMIUM IN ANTARCTIC AND GREENLAND SNOW AND ICE BY LASER ATOMIC FLUORESCENCE SPECTROMETRY</t>
  </si>
  <si>
    <t>ATOMIC FLUORESCENCE SPECTROMETRY; CADMIUM; ICE; LASER EXCITATION; SNOW</t>
  </si>
  <si>
    <t>TRACE-METALS; LEAD; COPPER; WATER; LEVEL; ZINC; PRECONCENTRATION</t>
  </si>
  <si>
    <t>Results of the first direct measurements of Cd in Antarctic and Greenland ancient ice and recent snow at ultratrace levels by ultrasensitive laser-excited atomic fluorescence spectrometry with electrothermal atomization are presented. Ultratrace concentration Cd standards allowed calibration of the spectrometer down to the 0.1 pg Cd g-1 level. The limit of detection was found to be as low as about 0.01 pg Cd g-1 using 50-mu-l sample volumes, which corresponds to a minimum detected Cd absolute mass of about 0.5 fg. Various Antarctic and Greenland samples were then analysed without any preliminary preconcentration step.</t>
  </si>
  <si>
    <t>CNRS,GLACIOL &amp; GEOPHYS ENVIRONNEMENT LAB,F-38402 ST MARTIN DHERES,FRANCE; RINGSDORFF WERKE GMBH,W-5300 BONN 2,GERMANY</t>
  </si>
  <si>
    <t>Centre National de la Recherche Scientifique (CNRS)</t>
  </si>
  <si>
    <t>Bolshov, Mikhail/J-2249-2012</t>
  </si>
  <si>
    <t>OCT 21</t>
  </si>
  <si>
    <t>10.1016/0003-2670(91)87131-P</t>
  </si>
  <si>
    <t>GN416</t>
  </si>
  <si>
    <t>WOS:A1991GN41600024</t>
  </si>
  <si>
    <t>HOLDEN, C</t>
  </si>
  <si>
    <t>ANTARCTIC OZONE HOLE HITS RECORD DEPTH</t>
  </si>
  <si>
    <t>OCT 18</t>
  </si>
  <si>
    <t>GK729</t>
  </si>
  <si>
    <t>WOS:A1991GK72900023</t>
  </si>
  <si>
    <t>ANDERSON, C</t>
  </si>
  <si>
    <t>ANTARCTIC OZONE - WORST HOLE YET</t>
  </si>
  <si>
    <t>OCT 17</t>
  </si>
  <si>
    <t>10.1038/353591c0</t>
  </si>
  <si>
    <t>GK672</t>
  </si>
  <si>
    <t>WOS:A1991GK67200012</t>
  </si>
  <si>
    <t>FISSEL, DB; TANG, CL</t>
  </si>
  <si>
    <t>RESPONSE OF SEA ICE DRIFT TO WIND FORCING ON THE NORTHEASTERN NEWFOUNDLAND SHELF</t>
  </si>
  <si>
    <t>MOMENTUM EXCHANGE; SHALLOW SEA; ZONE; CIRCULATION; STRESS; LIMEX; MODEL</t>
  </si>
  <si>
    <t>Observations of sea ice drift obtained with satellite-tracked ice beacons in March-April of 1988 and 1989 have been used to examine the response of sea ice drift to wind forcing over the northern Newfoundland continental shelf. The short-term (5-20 days) response of sea ice drift ranges from 2.6 to 5.4% of the local wind over much of the inner continental shelf, which is comparable to that in the Bering Sea and the Antarctic but larger than that in Arctic. Sea ice drifts to the right of the local wind, at angles ranging from 10-degrees to 63-degrees. The response to wind forcing is largest near the ice edge, both over the middle portions of the shelf and along the southern margins of the seasonal ice zone and during strong and steady wind of several days' duration. The large wind-driven response of ice drift observed in this study, in comparison with the Arctic, may result from (1) reduced levels of internal ice stress associated with the generally thin ice cover and lower areal concentration of sea ice, (2) large atmospheric drag coefficients associated with the small ice floes in areas of comparatively higher ice concentration, and (3) smooth ice bottom caused by melting. In nearshore areas the ice to wind coupling is reduced owing to larger internal ice stresses experienced locally due to ice pileup.</t>
  </si>
  <si>
    <t>BEDFORD INST OCEANOGR PHYS &amp; CHEM SCI, DEPT FISHERIES &amp; OCEANS, DARTMOUTH B2Y 4A2, NS, CANADA</t>
  </si>
  <si>
    <t>Bedford Institute of Oceanography; Fisheries &amp; Oceans Canada</t>
  </si>
  <si>
    <t>Fissel, David B/HGC-5356-2022</t>
  </si>
  <si>
    <t>OCT 15</t>
  </si>
  <si>
    <t>C10</t>
  </si>
  <si>
    <t>10.1029/91JC01841</t>
  </si>
  <si>
    <t>GL027</t>
  </si>
  <si>
    <t>WOS:A1991GL02700004</t>
  </si>
  <si>
    <t>MITCHELL, PJ; BURTON, HR</t>
  </si>
  <si>
    <t>IMMOBILIZATION OF SOUTHERN ELEPHANT SEALS AND LEOPARD SEALS WITH CYCLOHEXAMINE ANESTHETICS AND XYLAZINE</t>
  </si>
  <si>
    <t>HALICHOERUS-GRYPUS; ANESTHESIA; MIXTURE</t>
  </si>
  <si>
    <t>Ketamine and xylazine were given to 55 southern elephant seals (Mirounga leonina) for stomach lavaging, and to three leopard seals (Hydrurga leptonyx). The elephant seals showed prolonged apnoea and two of them died owing to aspiration of stomach contents. Two of the leopard seals died from unknown causes. Tiletamine and zolazepam were given to five elephant seals and one leopard seal. Two of the elephant seals and the leopard seal died from unknown causes. Xylazine alone was administered to 34 leopard seals. Sedation was poor at low dose rates (less-than-equal-to 1.7 mg/kg) but four of the seals given higher dose rates died owing to the aspiration of stomach contents.</t>
  </si>
  <si>
    <t>ANTARCTIC DIV,KINGSTON,TAS 7050,AUSTRALIA</t>
  </si>
  <si>
    <t>BRITISH VETERINARY ASSOC</t>
  </si>
  <si>
    <t>7 MANSFIELD ST, LONDON, ENGLAND W1M 0AT</t>
  </si>
  <si>
    <t>OCT 12</t>
  </si>
  <si>
    <t>10.1136/vr.129.15.332</t>
  </si>
  <si>
    <t>GL180</t>
  </si>
  <si>
    <t>WOS:A1991GL18000004</t>
  </si>
  <si>
    <t>GRUNOW, AM; KENT, DV; DALZIEL, IWD</t>
  </si>
  <si>
    <t>NEW PALEOMAGNETIC DATA FROM THURSTON ISLAND - IMPLICATIONS FOR THE TECTONICS OF WEST ANTARCTICA AND WEDDELL SEA OPENING</t>
  </si>
  <si>
    <t>INDIAN-OCEAN; GRAHAM-LAND; EVOLUTION; PENINSULA; BASIN; GONDWANALAND; AFRICA; RECONSTRUCTION; CONTINENTS; MADAGASCAR</t>
  </si>
  <si>
    <t>Paleomagnetic data from three West Antarctic crustal blocks (Antarctic Peninsula (AP), Thurston Island-Eights Coast (TI), and the Ellsworth-Whitmore Mountains (EWM) indicate that there has been motion between the individual blocks and motion relative to East Antarctica during the Mesozoic. A Triassic paleomagnetic pole from the TI block (116-degrees-E, 61-degrees-S, A95 = 19.4-degrees, N = 3 VGPs) appears to indicate that the block has rotated approximately 90-degrees relative to East Antarctica between 230 Ma and 110 Ma. Our previously reported Middle Jurassic paleomagnetic pole from the EWM block indicates that a 90-degrees rotation relative to East Antarctica occurred sometime between the Cambrian and 175 Ma. We believe that the 90-degrees counterclockwise EWM rotation occurred between approximately 220 Ma and 175 Ma related to the development of post-Gondwanide Orogeny shear zones. The motion of the AP, TI, and EWM blocks appears to be linked during the mid- to late Mesozoic to three major events in the evolution of the southern ocean basins. Opening in the Mozambique-Somali-Weddell Sea basins may have produced major counterclockwise rotation of the TI block with respect to East Antarctica between the Jurassic and Early Cretaceous based on new Late Jurassic (145-degrees-E, 64.5-degrees-S, A95 = 7-degrees, N = 5 VGPs) poles. We believe that the TI rotation, as well as deformation in the southern AP block, was caused by collision and shearing of the EWM block against the other two as the EWM block moved southward with East Antarctica. An Early Cretaceous paleomagnetic pole (232-degrees-E, 49-degrees-S, A95 = 7.9-degrees, N = 5 VGPs) from the TI block requires that between the Early and mid- Cretaceous there was clockwise rotation, with respect to East Antarctica, of the AP-TI-EWM blocks (an entity we call Weddellia). A change in the opening history of the Weddell Sea basin caused by initiation of spreading in the South Atlantic ocean basin at approximately 130 Ma probably started Weddellia's clockwise rotation. Two new approximately 110 and approximately 90 Ma poles from the TI block (210-degrees-E, 73-degrees-S, A95 = 7.6-degrees, N = 7 VGPs and 161-degrees-E, 81-degrees-S, A95 = 3.9-degrees, N = 18 VGPs, respectively) are similar to equivalent age poles from the AP block and East Antarctica and indicate that Weddellia was at or near its present-day position with respect to East Antarctica by approximately 110 Ma. This corresponds to a time of major plate recoganization in the South Atlantic and southeast Indian Oceans. Based on both the new TI paleomagnetic data and previously reported data from Marie Byrd Land (MBL), dextral shearing would be expected to have occurred between MBL and Weddellia since the mid-Cretaceous. Pine Island Bay, the area between the TI and MBL blocks, marks a fundamental and complex tectonic boundary in West Antarctica that we propose has largely been a zone of transcurrent shearing.</t>
  </si>
  <si>
    <t>OHIO STATE UNIV, BYRD POLAR RES CTR, COLUMBUS, OH 43210 USA; COLUMBIA UNIV, LAMONT DOHERTY GEOL OBSERV, PALISADES, NY 10964 USA; COLUMBIA UNIV, DEPT GEOL SCI, PALISADES, NY 10964 USA; UNIV TEXAS, INST GEOPHYS, AUSTIN, TX 78759 USA</t>
  </si>
  <si>
    <t>University System of Ohio; Ohio State University; Columbia University; Columbia University; University of Texas System; University of Texas Austin</t>
  </si>
  <si>
    <t>Dalziel, Ian W. D./G-5926-2010; Grunow, Anne/F-7844-2017</t>
  </si>
  <si>
    <t>Grunow, Anne/0000-0002-1655-0424; Kent, Dennis/0000-0002-7677-2993</t>
  </si>
  <si>
    <t>OCT 10</t>
  </si>
  <si>
    <t>B11</t>
  </si>
  <si>
    <t>10.1029/91JB01507</t>
  </si>
  <si>
    <t>GK023</t>
  </si>
  <si>
    <t>WOS:A1991GK02300002</t>
  </si>
  <si>
    <t>SHIBUYA, K; FUKUDA, Y; MICHIDA, Y</t>
  </si>
  <si>
    <t>DETERMINATION OF GEOID HEIGHT AT BREID BAY, EAST ANTARCTICA</t>
  </si>
  <si>
    <t>SYOWA-STATION</t>
  </si>
  <si>
    <t>By the combined observation of satellite Doppler positioning, Global Positioning System (GPS) relative carrier phase measurement, and ocean tide observation, we obtained the geoid height at Breid Bay (70-degrees-12'S, 23-degrees-47'E) as 16.8 m above the World Geodetic System 1984 (WGS84) Earth ellipsoid. The broadcast ephemeris satellite Doppler positioning was made, and the ellipsoidal height at L0 point on the ice sheet of Breid Bay is estimated to an accuracy of +/- 4 m from the accepted 95 Navy Navigation Satellite System (NNSS) satellite passes. GPS relative carrier phase measurement was made between L0 point and the deck of the icebreaker Shirase (S point). The height difference between L0 point and S point is determined to an accuracy of +/- 0.3 m from the analysis of 15-min carrier phase data from four satellites by the doubly differenced phase method. The recording of sea level variation was made using the sea bottom pressure-transducer water level recorder for 4 days, together with monitoring of ship's attitude and meteorological data. The separation of S point from the local mean sea level is determined to an accuracy of +/- 0.3 m. The standard deviation of the obtained geoid height can be considered to be (4(2) + 0.3(2) + 0.3(2))1/2 approximately 4 m. Thus obtained geoid height at S point is 3.4 m smaller than the WGS84 model geoid (18 order truncation) and 8 m smaller than the OSU-86D geoid of 250 order harmonics. Though the discrepancy of a few meters may be explained by local geoid highs in Breid Bay, 3-5 m systematic depression of geoidal contours may be required in the region concerned (20-degrees-E to 40-degrees-E) in order to explain geoid heights at both S point and Syowa Station. The method we applied here is operationally simple and appropriate for dense installation of geoid height control stations along circum-Antarctic coastal zone.</t>
  </si>
  <si>
    <t>UNIV TOKYO, OCEAN RES INST, NAKANO KU, TOKYO 164, JAPAN; MARITIME SAFETY AGCY, JAPAN HYDROGRAPH DEPT, CHUOU KU, TOKYO 104, JAPAN</t>
  </si>
  <si>
    <t>SHIBUYA, K (corresponding author), NATL INST POLAR RES, KAGA 1-CHOME, ITABASHI KU, TOKYO 173, JAPAN.</t>
  </si>
  <si>
    <t>10.1029/91JB01810</t>
  </si>
  <si>
    <t>WOS:A1991GK02300024</t>
  </si>
  <si>
    <t>BORG, SG; DEPAOLO, DJ</t>
  </si>
  <si>
    <t>A TECTONIC MODEL OF THE ANTARCTIC GONDWANA MARGIN WITH IMPLICATIONS FOR SOUTHEASTERN AUSTRALIA - ISOTOPIC AND GEOCHEMICAL EVIDENCE</t>
  </si>
  <si>
    <t>SYMP AT THE 28TH INTERNATIONAL GEOLOGICAL CONGRESS : ACCRETIONARY TECTONICS AND COMPOSITE CONTINENTS</t>
  </si>
  <si>
    <t>JUL, 1989</t>
  </si>
  <si>
    <t>NORTHERN VICTORIA-LAND; TRANSANTARCTIC MOUNTAINS; GRANITIC-ROCKS; GLACIER AREA; NEODYMIUM; HISTORY</t>
  </si>
  <si>
    <t>Geochemical studies of Paleozoic granites in northern Victoria Land (NVL) and the central Transantarctic Mountains (CTM) are integrated with structural and lithologic studies into a model for the tectonic development of the Antarctic-southeast Australian Gondwana margin in late Precambrian-middle Paleozoic time. Isotopic data (Nd, Sr, O) are used to define crustal basement age boundaries and subduction polarity and thus help identify suspect terranes. In the CTM, three basement age-blocks are recognized: The outboard two provinces are inferred to be allochthonous, with accretion to the Gondwana margin occurring between almost-equal-to 750 and almost-equal-to 500 Ma. This tectonic scenario is inferred to apply also to NVL and southeastern Australia (SEA). In the CTM and NVL, chemical and isotopic polarity of ca. 500 Ma granitoids indicate a cratonward-dipping subduction zone. In NVL, terranes outboard of the belt of ca. 500 Ma granites contain Devonian (ca. 400 Ma) I-type granites with chemical and isotopic polarity opposed to that of the ca. 500 Ma granites. In the furthest outboard position, S-type granites emplaced at ca. 600 and 525 Ma occur with ca. 400 Ma granites and indicate the presence of early Proterozoic basement. This NVL terrane collage is allochthonous; it was assembled, intruded by Devonian granites, and then tectonically accreted to the Gondwana margin between latest Devonian and Permian time. Terrane correlations with SEA imply that much of the latter was accreted to the Gondwana margin after Devonian time. Other fragments of this allochthonous continental collage are probably in Marie Byrd Land (West Antarctica) and New Zealand (including the Campbell Plateau).</t>
  </si>
  <si>
    <t>UNIV CALIF BERKELEY,LAWRENCE BERKELEY LAB,DIV EARTH SCI,BERKELEY,CA 94720</t>
  </si>
  <si>
    <t>United States Department of Energy (DOE); Lawrence Berkeley National Laboratory; University of California System; University of California Berkeley</t>
  </si>
  <si>
    <t>BORG, SG (corresponding author), UNIV CALIF BERKELEY,BERKELEY CTR ISOTOPE GEOCHEM,DEPT GEOL &amp; GEOPHYS,BERKELEY,CA 94720, USA.</t>
  </si>
  <si>
    <t>DePaolo, Donald James/ISU-7105-2023</t>
  </si>
  <si>
    <t>10.1016/0040-1951(91)90329-Q</t>
  </si>
  <si>
    <t>GP011</t>
  </si>
  <si>
    <t>WOS:A1991GP01100006</t>
  </si>
  <si>
    <t>COLEMAN, CO</t>
  </si>
  <si>
    <t>COMPARATIVE FORE-GUT MORPHOLOGY OF ANTARCTIC AMPHIPODA (CRUSTACEA) ADAPTED TO DIFFERENT FOOD SOURCES</t>
  </si>
  <si>
    <t>HYDROBIOLOGIA</t>
  </si>
  <si>
    <t>7TH INTERNATIONAL COLLOQUIUM ON AMPHIPODA</t>
  </si>
  <si>
    <t>SEP 14-16, 1990</t>
  </si>
  <si>
    <t>UNIV MARINE, DARLING MARINE CTR, WALPOLE, ME</t>
  </si>
  <si>
    <t>UNIV MARINE, DARLING MARINE CTR</t>
  </si>
  <si>
    <t>ANTARCTIC; CRUSTACEA; AMPHIPODA; FORE-GUT MORPHOLOGY; FOOD PREFERENCE</t>
  </si>
  <si>
    <t>1888 CRUSTACEA; ACANTHONOTOZOMATIDAE; STEGOCEPHALIDAE; OCEAN</t>
  </si>
  <si>
    <t>The fore-gut morphology of ten species of Antarctic amphipods utilizing different food sources was investigated. There are considerable differences in shape, relative lengths of the stomachs and their structures. Relative lengths of the stomachs range from more than 30% to 2% compared to the total body lengths. The relative length of the anterior rough filter corresponds in general with the relative stomach length. Stomachs with long rough filter share in general a small fine filter area. Interspecific differences of stomach lateralia might be used for phylogenetic analysis, but are apparently not related to different food sources. Different speculative selective pressures that might have had influence on the evolution of fore-guts are discussed.</t>
  </si>
  <si>
    <t>COLEMAN, CO (corresponding author), UNIV OLDENBURG,FACHBEREICH 7,ARBEITSGRP ZOOMORPHOL,POSTFACH 2503,W-2900 OLDENBURG,GERMANY.</t>
  </si>
  <si>
    <t>0018-8158</t>
  </si>
  <si>
    <t>Hydrobiologia</t>
  </si>
  <si>
    <t>OCT 4</t>
  </si>
  <si>
    <t>10.1007/BF00047623</t>
  </si>
  <si>
    <t>GR167</t>
  </si>
  <si>
    <t>WOS:A1991GR16700003</t>
  </si>
  <si>
    <t>GONZALEZ, E</t>
  </si>
  <si>
    <t>ACTUAL STATE OF GAMMARIDEAN AMPHIPODA TAXONOMY AND CATALOG OF SPECIES FROM CHILE</t>
  </si>
  <si>
    <t>CHILE; AMPHIPODA; GAMMARIDEA; TAXONOMY; CATALOG</t>
  </si>
  <si>
    <t>GENUS; CRUSTACEA; ZOBRACHOIDAE; REVISION</t>
  </si>
  <si>
    <t>The taxonomy of gammaridean amphipods is poorly known in Chile. The lack of literature has discouraged investigation of this group, which has been overlooked for years. This has led to the exclusion of amphipods from biological and ecological studies done in our country. I present here a preliminary report on the actual state of the group with reference mainly to its taxonomy, ecological studies and a species catalogue. I have only included species from continental Chile north of 56-degrees-S, Juan Fernandez Archipelago and Isla de Pascua. Species from Chilean Subantarctic and Antarctic waters are excluded, because they are well covered by other authors. There are 168 known for Chile, 36 of them undescribed or with their status not clear. This report is based on a revision of the species recorded for Chile, analysis of samples from the Chilean coast and the work of ecologists who are using the group as material for study.</t>
  </si>
  <si>
    <t>GONZALEZ, E (corresponding author), UNIV CATOLICA NORTE,FAC CIENCIAS MAR,DEPT BIOL MARINA,POB 117,COQUIMBO,CHILE.</t>
  </si>
  <si>
    <t>10.1007/BF00047628</t>
  </si>
  <si>
    <t>WOS:A1991GR16700008</t>
  </si>
  <si>
    <t>JAZDZEWSKI, K; TEODORCZYK, W; SICINSKI, J; KONTEK, B</t>
  </si>
  <si>
    <t>AMPHIPOD CRUSTACEANS AS AN IMPORTANT COMPONENT OF ZOOBENTHOS OF THE SHALLOW ANTARCTIC SUBLITTORAL</t>
  </si>
  <si>
    <t>AMPHIPODA; BENTHOS SOUTH SHETLAND ISLANDS; ANTARCTICA</t>
  </si>
  <si>
    <t>VESTFOLD HILLS; BENTHOS; ISLANDS</t>
  </si>
  <si>
    <t>Benthic quantitative samples were taken in 1988 in the soft bottom sublittoral of Admiralty Bay (King George Island, South Shetlands) using a Tvarminne-type bottom sampler and SCUBA-diving technique at 7 successive stations situated at depths from 4 to 30 m. Dominant animal groups in terms of abundance were Amphipoda, Polychaeta and Bivalvia, whereas in terms of biomass Echinoidea were also dominant. Amphipod crustaceans clearly dominated the zoobenthos at depths from 10 to 25 m (the numerical share surpassing 60%) with maximal abundance of abt. 17000 ind m-2; in terms of biomass at specific depths amphipods occupied the 1st, 2nd or 3rd place with maximal biomass of abt. 100 g m-2 where the maximal total biomass of zoobenthos reached 260 g m-2 (10 m). Amphipoda were the most diversified group with some 35 taxa belonging to 14 families. Most species belonged to Eusiridae s.l. and Lysianassidae s.l. Dominant forms were Pontogeneiella brevicornis, Prostebbingia gracilis, Schraderia gracilis, Hippomedon kergueleni, Orchomenella cf. ultima, Cardenio paurodactylus and Paraphoxus rotundifrons.</t>
  </si>
  <si>
    <t>JAZDZEWSKI, K (corresponding author), UNIV LODZ,DEPT INVERTEBRATE ZOOL &amp; HYDROBIOL,12-16 BANACHA ST,PL-90237 LODZ,POLAND.</t>
  </si>
  <si>
    <t>Sicinski, Jacek/P-2033-2017</t>
  </si>
  <si>
    <t>Sicinski, Jacek/0000-0002-5235-3188; Kontek, Bogdan/0000-0002-6098-2494</t>
  </si>
  <si>
    <t>10.1007/BF00047632</t>
  </si>
  <si>
    <t>WOS:A1991GR16700012</t>
  </si>
  <si>
    <t>RAKUSASUSZCZEWSKI, S; LACH, A</t>
  </si>
  <si>
    <t>RESPIRATION OF ORCHOMENE-PLEBS (HURLEY, 1965) AND WALDECKIA-OBESA (CHEVREUX, 1905) FROM ADMIRALTY BAY (SOUTH SHETLAND ISLANDS, ANTARCTIC)</t>
  </si>
  <si>
    <t>Metabolism of Orchomene plebs from Admirably Bay is higher than that of Waldeckia obesa, and similar to that of P. plebs from McMurdo Sound. The range of variation in respiration is highest below freezing which means that these are optimum temperatures for the Amphipoda species under study.</t>
  </si>
  <si>
    <t>RAKUSASUSZCZEWSKI, S (corresponding author), INST ECOL,DEPT POLAR RES,PL-05092 LOMIANKI,POLAND.</t>
  </si>
  <si>
    <t>10.1007/BF00047639</t>
  </si>
  <si>
    <t>WOS:A1991GR16700019</t>
  </si>
  <si>
    <t>BIGGS, P; HARWOOD, MH; PARR, AD; WAYNE, RP</t>
  </si>
  <si>
    <t>RATE-CONSTANT AND PRODUCTS OF THE REACTION BETWEEN NO3 AND CLO OVER THE TEMPERATURE-RANGE 353-210-K</t>
  </si>
  <si>
    <t>OZONE DESTRUCTION; ANTARCTIC OZONE; MCMURDO-STATION; KINETICS; RADICALS; STRATOSPHERE; SPECTROSCOPY; PRESSURE</t>
  </si>
  <si>
    <t>The rate constant for the reaction between NO3 and ClO has been examined at 1.4 Torr over a range of temperature (T = 353-210 K) by using a newly commissioned discharge-flow apparatus. The rate constant for the reaction has been found to be temperature independent, with a mean value over all temperatures of k1 = (5.0 +/- 1.4) x 10(-13) cm3 molecule-1 s-1 (where the errors represent 95% confidence limits, precision only). The approximate ratios for branching into the following channels have been investigated: NO3 + ClO --&gt; ClOO + NO2 (1a); NO3 + ClO --&gt; OClO + NO2 (1b). At T = 296 K, the ratio k1a/k1 was determined to be 0.9 +/- 0.35. The ratio k1b/k1 was studied at several temperatures and was found to be 0.2 +/- 0.1 at T = 297 K, decreasing with decreasing temperature. No products other than OClO and ClOO (observed indirectly) were detected. Comparisons were made with other studies of the reaction, and some possible implications of OClO formation in polar stratospheres are discussed.</t>
  </si>
  <si>
    <t>PHYS CHEM LAB,S PARKS RD,OXFORD OX1 3QZ,ENGLAND</t>
  </si>
  <si>
    <t>University of Oxford</t>
  </si>
  <si>
    <t>OCT 3</t>
  </si>
  <si>
    <t>10.1021/j100173a037</t>
  </si>
  <si>
    <t>GH893</t>
  </si>
  <si>
    <t>WOS:A1991GH89300037</t>
  </si>
  <si>
    <t>VEIT, RR; HUNT, GL</t>
  </si>
  <si>
    <t>BROADSCALE DENSITY AND AGGREGATION OF PELAGIC BIRDS FROM A CIRCUMNAVIGATIONAL SURVEY OF THE ANTARCTIC OCEAN</t>
  </si>
  <si>
    <t>SEABIRD DISTRIBUTIONS; DRAKE PASSAGE; ABUNDANCE; ECOLOGY; SUMMER; WATERS; SEA</t>
  </si>
  <si>
    <t>We analyzed the spatial distribution and habitat relationships of pelagic birds on a circumnavigational cruise of Antarctica. Our analysis focused on two issues. First, we present a quantitative description of the structure of Antarctic seabird assemblages. This descriptive information benefits from a much more longitudinally extensive data set than previously available. Second, we used 18 crossings of the edge of the pack ice and 15 crossings of the continental slope to clarify the spatial relationship between aggregations of pelagic birds and these physical features. Our analysis corroborates the uniformity of bird species composition over the longitudinal range we covered. We found that the habitats with light (2/10 to 6/10 coverage) pack-ice cover had the lowest density and biomass of birds of the four ice habitats (open water, icebergs only, light pack ice, heavy pack ice) surveyed. Even though overall bird abundance was not concentrated at the ice edge, aggregations of individual species were statistically likely to appear there. We found only a slight (34%) elevation in bird biomass over the continental slope, despite repeated previous findings of bird aggregations associated with the Antarctic slope front. Finally, 45% of the seabirds we observed were in three large aggregations. We suggest this concentration demonstrates the importance of localized patches of prey to foraging seabirds in the Antarctic.</t>
  </si>
  <si>
    <t>UNIV CALIF IRVINE,DEPT ECOL &amp; EVOLUT BIOL,IRVINE,CA 92717</t>
  </si>
  <si>
    <t>University of California System; University of California Irvine</t>
  </si>
  <si>
    <t>OCT</t>
  </si>
  <si>
    <t>GQ237</t>
  </si>
  <si>
    <t>WOS:A1991GQ23700005</t>
  </si>
  <si>
    <t>HARRISON, NM; WHITEHOUSE, MJ; HEINEMANN, D; PRINCE, PA; HUNT, GL; VEIT, RR</t>
  </si>
  <si>
    <t>OBSERVATIONS OF MULTISPECIES SEABIRD FLOCKS AROUND SOUTH GEORGIA</t>
  </si>
  <si>
    <t>FEEDING FLOCKS; MARINE BIRDS; BERING SEA; ECOLOGY; BEHAVIOR; FOOD; ASSEMBLAGES; ALBATROSSES; ISLAND; KRILL</t>
  </si>
  <si>
    <t>We observed 195 multispecies feeding flocks of birds near Bird Island, South Georgia, between 4 February and 5 March in 1986. Up to 19 seabird species plus Antarctic fur seals (Arctocephalus gazella) were involved. Black-browed Albatross (Diomedea melanophris), Macaroni Penguins (Eudyptes chrysolophus), and prions (Pachyptila spp.) were the most abundant species. Most flocks were in the vicinity of a large inshore patch of Antarctic krill (Euphausia superba), and most observed feeding was by Black-browed Albatross, which appeared to initiate and dominate the flocks. Short feeding bouts by surface-feeding species appeared to be coupled with the surfacing of penguins and seals. We conclude that foraging penguins and seals caused prey to approach the surface where near-surface foraging species could feed.</t>
  </si>
  <si>
    <t>UNIV CALIF IRVINE,IRVINE,CA 92717; BRITISH ANTARCTIC SURVEY,CAMBRIDGE CB3 0ET,ENGLAND</t>
  </si>
  <si>
    <t>University of California System; University of California Irvine; UK Research &amp; Innovation (UKRI); Natural Environment Research Council (NERC); NERC British Antarctic Survey</t>
  </si>
  <si>
    <t>WOS:A1991GQ23700006</t>
  </si>
  <si>
    <t>SHANNON, LV; CHAPMAN, P</t>
  </si>
  <si>
    <t>EVIDENCE OF ANTARCTIC BOTTOM WATER IN THE ANGOLA BASIN AT 32-DEGREES-S</t>
  </si>
  <si>
    <t>Recent measurements in the South Atlantic provide the first evidence of relatively pure Antarctic Bottom Water (AABW) in the Angola Basin at 32-degrees-S, 3-degrees-W, adjacent to the Walvis Ridge. The temperature-salinity-nutrient signature of this water closely resembles that of AABW in the Walvis Kom (a convoluted extension of the Cape Basin), suggesting that leakage of AABW across the Walvis Ridge occurs near 32-degrees-S in addition to that through the Walvis Passage at 37-degrees-S.</t>
  </si>
  <si>
    <t>UNIV CAPE TOWN,DEPT OCEANOG,RONDEBOSCH 7700,SOUTH AFRICA</t>
  </si>
  <si>
    <t>SHANNON, LV (corresponding author), SEA FISHERIES RES INST,PRIVATE BAG X2,ROGGE BAY 8012,SOUTH AFRICA.</t>
  </si>
  <si>
    <t>Chapman, Piers/C-7449-2013</t>
  </si>
  <si>
    <t>Chapman, Piers/0000-0003-0952-9392</t>
  </si>
  <si>
    <t>10.1016/0198-0149(91)90028-E</t>
  </si>
  <si>
    <t>GQ044</t>
  </si>
  <si>
    <t>WOS:A1991GQ04400003</t>
  </si>
  <si>
    <t>FLOSS, C; CROZAZ, G</t>
  </si>
  <si>
    <t>CE ANOMALIES IN THE LEW85300 EUCRITE - EVIDENCE FOR REE MOBILIZATION DURING ANTARCTIC WEATHERING</t>
  </si>
  <si>
    <t>RARE-EARTH ELEMENTS; THORIUM MICRODISTRIBUTIONS; STONY METEORITES; PRODUCTS; POPULATIONS; URANIUM</t>
  </si>
  <si>
    <t>There is abundant evidence for widespread REE mobilization in Antarctic eucrites, resulting in Ce and Eu anomalies and lower whole-rock REE abundances relative to typical eucrites. Using secondary ion mass spectrometry (SIMS), we investigated the microdistribution of Ce anomalies in the Antarctic polymict eucrite LEW85300. Ce anomalies (positive and/or negative) are present in all three of the minerals (plagioclase, pyroxene and silica) analysed. The anomalies occur in grains from all four clasts as well as in mineral and lithic fragments from the surrounding matrix; thus there appears to be no lithologic association. Silica, which has been heavily shocked and altered, exhibits a LREE-enriched pattern with negative Ce and Eu anomalies, consistent with a derivation of the REE from Ca-phosphate dissolution: trivalent REE are leached from the phosphates, with preferential retention of tetravalent Ce, and redeposited on silica. Pyroxene is also widely affected by REE mobilization, due to an extensive, shock-induced microcrack network along cleavage planes. A tendency for the largest Ce anomalies to occur at low LREE concentrations suggests that pyroxene itself experienced REE leaching with concomitant Ce retention. Ce anomalies are rare in plagioclase because this mineral lacks an extensive network along which REE can be mobilized. The widespread REE mobilization and evidence for other forms of weathering requires that trace element data be used cautiously, especially for Antarctic eucrites.</t>
  </si>
  <si>
    <t>WASHINGTON UNIV,MCDONNELL CTR SPACE SCI,DEPT EARTH &amp; PLANETARY SCI,ST LOUIS,MO 63130</t>
  </si>
  <si>
    <t>10.1016/0012-821X(91)90040-O</t>
  </si>
  <si>
    <t>GR200</t>
  </si>
  <si>
    <t>WOS:A1991GR20000002</t>
  </si>
  <si>
    <t>MCKENNA, JE; SAILA, SB</t>
  </si>
  <si>
    <t>SHIFTS IN THE ANTARCTIC DEMERSAL FISH COMMUNITY OF SOUTH-GEORGIA ISLAND</t>
  </si>
  <si>
    <t>FISHERIES RESEARCH</t>
  </si>
  <si>
    <t>Yields of exploited fish stocks from South Georgia Island (Antarctic) have been recorded to be declining since the early 1970s. However, the probable effects of exploitation on the demersal fish community structure have not been investigated. We used a non-parametric method (FAUNSIM) to test for statistically significant changes in that community based on 3 years of survey data. A significant shift in the community was detected between 1986-1987 and 1987-1988. This change was due mostly to reductions in the abundance of mackerel icefish, Champsocephalus gunnari, and gray rock-cod, Notothenia squamifrons, and the increased presence of South Georgia icefish, Pseudochaenichthys georgianus. The observed change was from a community dominated by a few large-bodied species to fewer, mostly small-bodied species of more even abundance. Possible causes for this change in the community were explored. Fishing mortality was believed to be the most likely mechanism affecting the observed change.</t>
  </si>
  <si>
    <t>MCKENNA, JE (corresponding author), UNIV RHODE ISL,GRAD SCH OCEANOG,NARRAGANSETT,RI 02882, USA.</t>
  </si>
  <si>
    <t>McKenna, James/0000-0002-1428-7597</t>
  </si>
  <si>
    <t>0165-7836</t>
  </si>
  <si>
    <t>FISH RES</t>
  </si>
  <si>
    <t>Fish Res.</t>
  </si>
  <si>
    <t>10.1016/0165-7836(91)90036-F</t>
  </si>
  <si>
    <t>GM117</t>
  </si>
  <si>
    <t>WOS:A1991GM11700003</t>
  </si>
  <si>
    <t>MCKENNA, JE</t>
  </si>
  <si>
    <t>TROPHIC RELATIONSHIPS WITHIN THE ANTARCTIC DEMERSAL FISH COMMUNITY OF SOUTH GEORGIA ISLAND</t>
  </si>
  <si>
    <t>FISHERY BULLETIN</t>
  </si>
  <si>
    <t>Knowledge of trophic relationships is vital to understanding any ecological community. The trophic relationships of Antarctic demersal fish are poorly known and have been described quantitatively by only a few researchers. Gut contents were analyzed on over 300 stomachs from fish collected during the 1987-88 AMLR ground fish survey of South Georgia I., Antarctica. All fish were collected with a bottom trawl during the austral summer. Fifteen species of demersal fish (including those of commercial value) were collected. Similarity analysis was applied to the diet information to describe trophic relationships in the South Georgia community. The most abundant species of the South Georgia demersal fish community were classified into three groups based on summer diets. The largest group contained species heavily dependent on krill Euphausia superba, and included Champsocephalus gunnari and Notothenia rossii. The second group was comprised of piscivores. Three of the four members of this group (Dissostichus eleginoides, Chaenocephalus aceratus, and Pseudochaenichthys georgianus) are commercially valuable. The food of their prey often consisted of krill. The third group contained a loose association of species which feed on benthic organisms more than did other fish species in the community. Notothenia gibberifrons and Notothenia squamifrons were the important commercial species in this group. Krill was found to be the most important prey species to the fish in the South Georgia system. However, based on the analysis of diet overlap, competition appeared to be unimportant in this community during the austral summer. Selective reduction of populations within the fish community by fishing may have widespread repercussions. Many of the commercially valuable species feed on other fish species which in turn feed on krill or benthic organisms. The relatively simple but highly interconnected food web in the South Georgia system may have a lower potential for fish yield than previously thought.</t>
  </si>
  <si>
    <t>UNIV RHODE ISL,GRAD SCH OCEANOG,NARRAGANSETT,RI 02882</t>
  </si>
  <si>
    <t>University of Rhode Island</t>
  </si>
  <si>
    <t>MCKENNA, JE (corresponding author), FLORIDA MARINE RES INST,100 8TH AVE SE,ST PETERSBURG,FL 33701, USA.</t>
  </si>
  <si>
    <t>NATL MARINE FISHERIES SERVICE SCIENTIFIC PUBL OFFICE</t>
  </si>
  <si>
    <t>SEATTLE</t>
  </si>
  <si>
    <t>7600 SAND POINT WAY NE BIN C15700, SEATTLE, WA 98115</t>
  </si>
  <si>
    <t>0090-0656</t>
  </si>
  <si>
    <t>FISH B-NOAA</t>
  </si>
  <si>
    <t>Fish. Bull.</t>
  </si>
  <si>
    <t>GU460</t>
  </si>
  <si>
    <t>WOS:A1991GU46000009</t>
  </si>
  <si>
    <t>EUGSTER, O; MICHEL, T; NIEDERMANN, S</t>
  </si>
  <si>
    <t>PU-244-XE FORMATION AND GAS RETENTION AGE, EXPOSURE HISTORY, AND TERRESTRIAL AGE OF ANGRITES LEW86010 AND LEW87051 - COMPARISON WITH ANGRA DOS REIS</t>
  </si>
  <si>
    <t>ANTARCTIC METEORITES; ISOTOPIC COMPOSITION; XENON</t>
  </si>
  <si>
    <t>We have studied noble gas isotopic abundances in the two angrites LEW86010 and LEW87051. Many characteristics of LEW86010 are similar to those observed for the basaltic achondrite Angra dos Reis, until recently the only known angrite. Fission Xe in LEW86010 originates almost entirely from Pu-244 fission. We calculate an atomic ratio Pu-244/Nd-150 = 1.36 x 10(-3) that corresponds to a fission Xe retention age 19 +/- 40 Ma younger than that of Angra dos Reis. Thus, LEW86010 formed contemporaneously with Angra dos Reis for which previous analyses yielded a formation age of 4550 Ma. The U/Th-He-4 age (3700 Ma) of LEW86010 is higher than the K-Ar-40 gas retention age, a feature observed earlier for Angra dos Reis. LEW87051 shows the lowest nominal U/Th-He-4 gas retention age (4 Ma) ever observed for a stone meteorite. The cosmic-ray exposure histories are very different for the three angrites: for LEW86010 and LEW87051 we calculate 17.6 +/- 1.0 Ma and greater-than-or-equal-to 0.2 Ma, respectively, compared to a previously reported exposure age of 55.5 Ma for Angra dos Reis. For the radionuclide Kr-81 we measured an activity of 0.012 dpm/kg in LEW86010 and derive a terrestrial age of 420 000 +/- 100 000 years.</t>
  </si>
  <si>
    <t>EUGSTER, O (corresponding author), UNIV BERN, INST PHYS, CH-3000 BERN, SWITZERLAND.</t>
  </si>
  <si>
    <t>10.1016/0016-7037(91)90461-D</t>
  </si>
  <si>
    <t>GK849</t>
  </si>
  <si>
    <t>WOS:A1991GK84900024</t>
  </si>
  <si>
    <t>PITARI, G; VISCONTI, G</t>
  </si>
  <si>
    <t>ODD NITROGEN REMOVAL ON BACKGROUND SULFATE AEROSOLS - IMPLICATIONS FOR THE OZONE HOLE</t>
  </si>
  <si>
    <t>POLAR STRATOSPHERIC CLOUDS; ANTARCTIC OZONE; HETEROGENEOUS REACTIONS; DEPLETION; ICE; CHEMISTRY; H2O; HCL</t>
  </si>
  <si>
    <t>A sensitivity study is carried out for the dependence of the polar ozone loss rate on the value of the sticking coefficient-gamma for the reaction converting odd nitrogen into nitric acid on sulfate aerosols. In this study we use a 2D model including nitrogen and chlorine families along with an explicit condensation mechanism for polar stratospheric clouds (PSC) and a fixed distribution of background sulfate aerosols in the lower stratosphere. If only background aerosols are included negligible changes in total ozone are observed (up to approximately 1%) when gamma is increased from 0.02 to 0.14. If PSCs are added the same test produces a significant reduction of the ozone hole depth in Antarctica.</t>
  </si>
  <si>
    <t>PITARI, G (corresponding author), UNIV AQUILA,DIPARTIMENTO FIS,I-67010 COPPITO LAQUILA,ITALY.</t>
  </si>
  <si>
    <t>10.1029/91GL02243</t>
  </si>
  <si>
    <t>GK002</t>
  </si>
  <si>
    <t>WOS:A1991GK00200015</t>
  </si>
  <si>
    <t>JENSEN, EJ; TOON, OB; HAMILL, P</t>
  </si>
  <si>
    <t>HOMOGENEOUS FREEZING NUCLEATION OF STRATOSPHERIC SOLUTION DROPLETS</t>
  </si>
  <si>
    <t>NITRIC-ACID</t>
  </si>
  <si>
    <t>We have used the classical theory of homogeneous nucleation to calculate the freezing rate of sulfuric acid solution aerosols under stratospheric conditions. The freezing of stratospheric aerosols would be important for the nucleation of nitric acid trihydrate particles in the Arctic and Antarctic stratospheres. In addition, the rate of heterogeneous chemical reactions on stratospheric aerosols may be very sensitive to their state. Our calculations indicate that homogeneous freezing nucleation of pure water ice in the stratospheric solution droplets would occur at temperatures below about 192 K. However, the physical properties of H2SO4 solution at such low temperatures are not well known, and it is possible that sulfuric acid aerosols will freeze out at temperatures ranging from about 180-195 K. We also show that the temperature at which the aerosols freeze is nearly independent of their size.</t>
  </si>
  <si>
    <t>SAN JOSE STATE UNIV,SAN JOSE,CA 95192</t>
  </si>
  <si>
    <t>JENSEN, EJ (corresponding author), NASA,MAIL STOP 245-4,MOFFETT FIELD,CA 94035, USA.</t>
  </si>
  <si>
    <t>10.1029/91GL01848</t>
  </si>
  <si>
    <t>WOS:A1991GK00200016</t>
  </si>
  <si>
    <t>FREDERICK, JE; ALBERTS, AD</t>
  </si>
  <si>
    <t>PROLONGED ENHANCEMENT IN SURFACE ULTRAVIOLET-RADIATION DURING THE ANTARCTIC SPRING OF 1990</t>
  </si>
  <si>
    <t>PALMER-STATION; OZONE</t>
  </si>
  <si>
    <t>Measurements of the ultraviolet solar spectral irradiance from the earth's surface at Palmer Station, Antarctica, latitude 64.8 degrees South, show behavior in the spring of 1990 which differs from that observed during the seasonal ozone depletions of the previous two years. As the Austral spring progresses, the sun rises in the sky, and the duration of daylight increases up to the summer solstice on December 21. This is naturally accompanied by increasing ultraviolet irradiances irrespective of the behavior of column ozone. If, as in 1988, the ozone depletion is confined to October and early November, the irradiances at local noon may remain at or below values characteristic of an unperturbed summer solstice. However, in 1990 enhanced irradiances persisted well into December. The largest values observed at a wavelength of 306.5 nm were approximately double those expected at summer solstice with an unperturbed ozone amount.</t>
  </si>
  <si>
    <t>FREDERICK, JE (corresponding author), UNIV CHICAGO,DEPT GEOPHYS SCI,5734 S ELLIS AVE,CHICAGO,IL 60637, USA.</t>
  </si>
  <si>
    <t>10.1029/91GL02083</t>
  </si>
  <si>
    <t>WOS:A1991GK00200019</t>
  </si>
  <si>
    <t>REEH, N; OERTER, H; LETREGUILLY, A; MILLER, H; HUBBERTEN, HW</t>
  </si>
  <si>
    <t>A NEW, DETAILED ICE-AGE O-18 RECORD FROM THE ICE-SHEET MARGIN IN CENTRAL WEST GREENLAND</t>
  </si>
  <si>
    <t>ANTARCTIC ICE; SEA-LEVEL; CORE; RECONSTRUCTION; ISOTOPES; BE-10</t>
  </si>
  <si>
    <t>A new detailed oxygen-18 record measured on surface-ice samples from a West Greenland ice-margin location reveals the hitherto longest climatic record from the Greenland ice sheet, spanning the last c. 150,000 years. The new record implies that the Greenland deep ice-core records from Dye3 and Camp Century need to be re-interpreted. A comparison with the deuterium record from the Vostok deep ice core, Antarctica indicates that climate behaved differently in the northern and southern hemispheres during the last glacial/interglacial cycle, with major differences occurring in Emiliani isotopic stage 5.</t>
  </si>
  <si>
    <t>REEH, N (corresponding author), ALFRED WEGENER INST POLAR &amp; MARINE RES,POSTFACH 120161,W-2850 BREMERHAVEN,GERMANY.</t>
  </si>
  <si>
    <t>Miller, Heinrich/0000-0003-1015-2828</t>
  </si>
  <si>
    <t>GT022</t>
  </si>
  <si>
    <t>WOS:A1991GT02200003</t>
  </si>
  <si>
    <t>SCHERER, RP</t>
  </si>
  <si>
    <t>QUATERNARY AND TERTIARY MICROFOSSILS FROM BENEATH ICE STREAM-B - EVIDENCE FOR A DYNAMIC WEST ANTARCTIC ICE-SHEET HISTORY</t>
  </si>
  <si>
    <t>SEDIMENTATION; MIOCENE; SHELF; OCEAN</t>
  </si>
  <si>
    <t>Some glaciologists have suggested that the West Antarctic Ice Sheet, which is grounded well below sea level, may be susceptible to rapid grounding-line retreat and disintegration. However, until now, geologic evidence of previous ice sheet collapses has been lacking. Sediments that have recently been collected from beneath the West Antarctic Ice Sheet at Ice Stream B contain direct evidence of icc-free conditions in the West Antarctic interior during certain Cenozoic intervals, both prior to and subsequent to the development of grounded ice sheets in West Antarctica. The sediments contain rare but diverse microfossils that represent a wide variety of biostratigraphic ages and depositional environments. Microfossils present include relatively common marine and non-marine diatoms and sponge spicules, plus rare foraminifera, nannofossils, radiolarians, silicoflagellates, chrysophyte cysts and palynomorphs. Clasts of Neogene freshwater diatomite demonstrate the former presence of large lake systems in West Antarctica, possibly as part the Cenozoic West Antarctic rift system. Age-diagnostic marine fossils in the sediment include Late Paleogene calcareous nannofossils and planktonic foraminifera, Miocene marine planktonic diatoms and, significantly, late Pleistocene marine diatoms. Relatively common late Miocene diatoms probably reflect marine deposition prior to initiation of a dominantly glacial phase in West Antarctica. It is likely that Pliocene and early Pleistocene diatoms were deposited in the West Antarctic interior during certain warm interglacials, but these have been eroded and transported toward the continental shelf edge during repeated ice sheet expansions. The late Pleistocene diatoms from Upstream B were deposited in the West Antarctic interior basins during a marine phase, subsequent to an ice sheet collapse, during at least one late Pleistocene interglacial. This discovery provides an indication of the complex history of the West Antarctic Ice Sheet, and calls into question some previous interpretations of ice sheet stability based on paleoceanographic proxy data. The results of this study may lend credence to the concern that global warming and rising sea levels in a greenhouse earth could lead to collapse of this marine ice sheet during the current interglacial period.</t>
  </si>
  <si>
    <t>OHIO STATE UNIV,DEPT GEOL SCI,COLUMBUS,OH 43210</t>
  </si>
  <si>
    <t>SCHERER, RP (corresponding author), OHIO STATE UNIV,BYRD POLAR RES CTR,COLUMBUS,OH 43210, USA.</t>
  </si>
  <si>
    <t>10.1016/0921-8181(91)90005-H</t>
  </si>
  <si>
    <t>WOS:A1991GT02200005</t>
  </si>
  <si>
    <t>HUNTER, S</t>
  </si>
  <si>
    <t>THE IMPACT OF AVIAN PREDATOR-SCAVENGERS ON KING PENGUIN APTENODYTES-PATAGONICUS CHICKS AT MARION ISLAND</t>
  </si>
  <si>
    <t>GIANT PETRELS MACRONECTES; FOOD</t>
  </si>
  <si>
    <t>While ashore King Penguins Aptenodytes patagonicus are fed upon by a guild of five predator-scavenger seabirds. During the winter (April-October) male Southern Giant Petrels Macronectes giganteus killed an estimated 6430 (11.2%) of Marion Island's King Penguin chicks, although most birds only scavenged in the colonies. The rate of predation varied, with peaks in April-May and in September. The proportion of successful attacks was 22.7%. There was a strong correlation between colony size and the rate of accumulation of chick corpses. Kelp Gulls Larus dominicanus and Lesser Sheathbills Chionis minor also scavenged penguin corpses but Northern Giant Petrels M. halli and female Southern Giant Petrels rarely entered the colonies. During the summer predation was mainly by Sub-Antarctic Skuas Catharacta lonnbergi which took eggs and small chicks.</t>
  </si>
  <si>
    <t>UNIV CAPE TOWN,PERCY FITZPATRICK INST AFRICAN ORNITHOL,RONDEBOSCH 7700,SOUTH AFRICA</t>
  </si>
  <si>
    <t>10.1111/j.1474-919X.1991.tb04581.x</t>
  </si>
  <si>
    <t>GL901</t>
  </si>
  <si>
    <t>WOS:A1991GL90100001</t>
  </si>
  <si>
    <t>ALEKSEEV, GV; PODGORNYI, IA</t>
  </si>
  <si>
    <t>ADVECTIVE-RADIATIVE FLUCTUATIONS OF CLIMATE IN THE OCEAN ATMOSPHERE LAND SYSTEM</t>
  </si>
  <si>
    <t>IZVESTIYA AKADEMII NAUK SSSR FIZIKA ATMOSFERY I OKEANA</t>
  </si>
  <si>
    <t>GENERAL-CIRCULATION MODEL; VARIABILITY; SIMULATION</t>
  </si>
  <si>
    <t>The analysis of the archive data and results of General Circulation Models shows a strong reverse dependence of mean hemispheric or global surface air temperature and characteristics of spatial inhomogeneity of the temperature field. The cause for this connection is suggested to be a non-linear relation between temperature and outgoing infrared radiation. The change and fluctuations of mean hemispheric and global temperatures under the influence of the intensity of zonal and meridional heat fluxes, amplitude of annual variations of the absorbed solar radiation and the thermal inertia of the upper ocean are evaluated using energy-balance climate models.</t>
  </si>
  <si>
    <t>ALEKSEEV, GV (corresponding author), ARCTIC &amp; ANTARCTIC RES INST,LENINGRAD,USSR.</t>
  </si>
  <si>
    <t>IZV AN SSSR FIZ ATM+</t>
  </si>
  <si>
    <t>HG083</t>
  </si>
  <si>
    <t>WOS:A1991HG08300008</t>
  </si>
  <si>
    <t>BEKRYAEV, RV</t>
  </si>
  <si>
    <t>SOME FEATURES OF THE STRUCTURE OF A CLIMATIC ATTRACTOR</t>
  </si>
  <si>
    <t>STRANGE ATTRACTORS; WEATHER ATTRACTOR; SHORT TIMESCALES; DIMENSIONS</t>
  </si>
  <si>
    <t>A climatic attractor was reconstructed using the Grassberger - Procaccia procedure applied to time series of zonal spherical harmonics of mean air surface temperature for the perid 1891-1986. A scale in the phase space was revealed with pronounced fractal properties of the attractor. A computationally efficient modification of the correlation integral Cm (epsilon) equation is presented making it possible to reduce necessary computation by factor of 2 m (where m is a dimension of the constructed dynamical system) as compared with the traditional procedure.</t>
  </si>
  <si>
    <t>BEKRYAEV, RV (corresponding author), ARCTIC &amp; ANTARCTIC RES INST,LENINGRAD,USSR.</t>
  </si>
  <si>
    <t>WOS:A1991HG08300009</t>
  </si>
  <si>
    <t>PRICE, GD; JACKA, F</t>
  </si>
  <si>
    <t>THE INFLUENCE OF GEOMAGNETIC-ACTIVITY ON THE UPPER MESOSPHERE LOWER THERMOSPHERE IN THE AURORAL-ZONE .1. VERTICAL WINDS</t>
  </si>
  <si>
    <t>GRAVITY-WAVES; D-REGION; ATMOSPHERE; MOTIONS; EVENTS; JOULE; RATES; RADAR</t>
  </si>
  <si>
    <t>A scanning Fabry-Perot spectrometer (FPS), located at Mawson station, Antarctica (67-degrees-S, 63-degrees-E, invariant latitude 70-degrees-S) was used to obtain vertical wind, temperature, and emission intensity measurements from the lambda-558 nm emission of atomic oxygen. The measured temperature is used to assign an approximate emission height to the observations. A spaced-antenna partial-reflection radar was run concurrently with the FPS from which the presence of enhanced ionization in the D-region could be inferred from the return heights and strengths of the echoes. Large upwards winds of approximately 30 m s-1, at altitudes less than 110 km, appear to be a direct response of the neutral atmosphere to intense auroral events. It is suggested that the observed upwelling is a result of particle heating at heights below the principal emission height. At higher altitudes, vertical winds of a similar magnitude are also measured during geomagnetically disturbed conditions, although here they do not appear to be associated with particular auroral events. In this case it is suggested that upwelling is produced by a combination of Joule and particle heating.</t>
  </si>
  <si>
    <t>UNIV ADELAIDE,MAWSON INST ANTARCTIC RES,ADELAIDE,SA 5000,AUSTRALIA; UNIV ALASKA,INST GEOPHYS,FAIRBANKS,AK 99775</t>
  </si>
  <si>
    <t>University of Adelaide; University of Alaska System; University of Alaska Fairbanks</t>
  </si>
  <si>
    <t>PRICE, GD (corresponding author), AUSTRALIAN ANTARCTIC DIV,KINGSTON,TAS 7150,AUSTRALIA.</t>
  </si>
  <si>
    <t>10.1016/0021-9169(91)90004-Q</t>
  </si>
  <si>
    <t>GT303</t>
  </si>
  <si>
    <t>WOS:A1991GT30300004</t>
  </si>
  <si>
    <t>PRICE, GD; JACKA, F; VINCENT, RA; BURNS, GB</t>
  </si>
  <si>
    <t>THE INFLUENCE OF GEOMAGNETIC-ACTIVITY ON THE UPPER MESOSPHERE LOWER THERMOSPHERE IN THE AURORAL-ZONE .2. HORIZONTAL WINDS</t>
  </si>
  <si>
    <t>GRAVITY-WAVE MOTIONS; HIGH-LATITUDE; RADAR OBSERVATIONS; NEUTRAL WINDS; RADIO-WAVES; D-REGION; CROSS-CORRELATION; MESOPAUSE; IONOSPHERE; AUSTRALIA</t>
  </si>
  <si>
    <t>A spaced antenna partial reflection radar located at Mawson, Antarctica (67 S, 63 E, invariant latitude 70 S), has been used to measure the horizontal wind field in the height range 70-110 km. Three years of data (1985-1987) from the radar have been analysed in order to investigate correlations between geomagnetic activity (determined from the local K-index) and the horizontal wind. Results are analysed using a randomization technique and show that larger winds are measured during geomagnetically active periods in both the raw (or unfiltered) wind values and in the medium-frequency (2-6 h period) and high-frequency (1-3 h period) components. The raw winds tend to be shifted towards the geographic NW to NE quadrant in the early morning hours during high K-times. The observed correlation is seen down to 86 km and shows a seasonal dependence. The mean r.m.s. velocity of the radar scatterers and the angular spread of the return echoes are also found to be correlated with geomagnetic activity. The medium- and high-frequency components of the wind are polarized in the magnetic zonal direction during all seasons of the year.</t>
  </si>
  <si>
    <t>UNIV ADELAIDE,MAWSON INST ANTARCTIC RES,ADELAIDE,SA 5000,AUSTRALIA; UNIV ADELAIDE,DEPT PHYS &amp; MATH PHYS,ADELAIDE,SA 5001,AUSTRALIA; UNIV ALASKA,INST GEOPHYS,FAIRBANKS,AK 99775</t>
  </si>
  <si>
    <t>University of Adelaide; University of Adelaide; University of Alaska System; University of Alaska Fairbanks</t>
  </si>
  <si>
    <t>Vincent, Robert A/E-5450-2013</t>
  </si>
  <si>
    <t>Vincent, Robert A/0000-0001-6559-6544</t>
  </si>
  <si>
    <t>10.1016/0021-9169(91)90005-R</t>
  </si>
  <si>
    <t>WOS:A1991GT30300005</t>
  </si>
  <si>
    <t>JEFTIC, J; CVITAS, T</t>
  </si>
  <si>
    <t>ANALYSIS OF OZONE MONITORING DATA</t>
  </si>
  <si>
    <t>JOURNAL OF MATHEMATICAL CHEMISTRY</t>
  </si>
  <si>
    <t>ANTARCTIC TOTAL OZONE</t>
  </si>
  <si>
    <t>The concentration data obtained by monitoring pollutants do not follow a symmetric or even regular, for example log - normal, distribution so that statistical methods which are insensitive to the type of distribution are required. Such a robust statistical method has been applied for the analysis of data obtained by monitoring ozone in different environments. Since ozone is formed at ground level through photochemical reactions, its volume fractions follow a typical diurnal behaviour with a maximum at about noon and a minimum during the night. A convenient way of representing ozone monitoring data is described. The distribution is represented by percentiles, and for each hour of a day averaged over the whole period. Five most characteric percentiles are represented by so-called boxes and whiskers.</t>
  </si>
  <si>
    <t>JEFTIC, J (corresponding author), RUDJER BOSKOVIC INST, POB 1016, YU-41001 ZAGREB, CROATIA.</t>
  </si>
  <si>
    <t>0259-9791</t>
  </si>
  <si>
    <t>1572-8897</t>
  </si>
  <si>
    <t>J MATH CHEM</t>
  </si>
  <si>
    <t>J. Math. Chem.</t>
  </si>
  <si>
    <t>10.1007/BF01166943</t>
  </si>
  <si>
    <t>Chemistry, Multidisciplinary; Mathematics, Interdisciplinary Applications</t>
  </si>
  <si>
    <t>Chemistry; Mathematics</t>
  </si>
  <si>
    <t>GL449</t>
  </si>
  <si>
    <t>WOS:A1991GL44900025</t>
  </si>
  <si>
    <t>LAFORET, C; FELLER, G; NARINX, E; GERDAY, C</t>
  </si>
  <si>
    <t>PARVALBUMIN IN THE CARDIAC-MUSCLE OF NORMAL AND HEMOGLOBIN MYOGLOBIN-FREE ANTARCTIC FISH</t>
  </si>
  <si>
    <t>JOURNAL OF MUSCLE RESEARCH AND CELL MOTILITY</t>
  </si>
  <si>
    <t>CALCIUM-BINDING PROTEIN; SKELETAL-MUSCLE; HEMOGLOBIN-FREE; CHANNICHTHYS-RHINOCERATUS; CYPRINUS-CARPIO; HEART; RELAXATION; OUTPUT</t>
  </si>
  <si>
    <t>Three parvalbumin isotypes were isolated from the white muscle of haemoglobin-myoglobin-free antarctic fish Channichthys rhinoceratus. Antibodies against the parvalbumin mixture were raised in rabbits and used for discovery, quantitation and isolation by affinity chromatography of parvalbumin in the cardiac muscle of three antarctic fish species: Channichthys rhinoceratus, Champsocephalus gunnari and Notothenia neglecta. The cardiac muscle of these species contains parvalbumin in concentration close to 1-mu-mol per kg wet weight.</t>
  </si>
  <si>
    <t>UNIV LIEGE, BIOCHIM LAB, B6 SART TILMAN, B-4000 LIEGE, BELGIUM</t>
  </si>
  <si>
    <t>University of Liege</t>
  </si>
  <si>
    <t>0142-4319</t>
  </si>
  <si>
    <t>1573-2657</t>
  </si>
  <si>
    <t>J MUSCLE RES CELL M</t>
  </si>
  <si>
    <t>J. Muscle Res. Cell Motil.</t>
  </si>
  <si>
    <t>10.1007/BF01738332</t>
  </si>
  <si>
    <t>GG037</t>
  </si>
  <si>
    <t>WOS:A1991GG03700008</t>
  </si>
  <si>
    <t>KLINCK, JM</t>
  </si>
  <si>
    <t>VORTICITY DYNAMICS OF SEASONAL-VARIATIONS OF THE ANTARCTIC CIRCUMPOLAR CURRENT FROM A MODELING STUDY</t>
  </si>
  <si>
    <t>LARGE-SCALE; SOUTHERN-HEMISPHERE; WIND-DRIVEN; OCEAN; TOPOGRAPHY; TRANSPORT; FLOW</t>
  </si>
  <si>
    <t>A one-layer numerical model was developed to analyze the vorticity dynamics of the seasonal variations of currents in the Southern Ocean. The model includes the continental geometry and bathymetry of the Southern Ocean and is forced by monthly climatological wind stress. Five cases are considered that compare (i) circulation over a flat bottom to that with bathymetry, (ii) effects of zonally averaged wind stress forcing versus the climatological forcing and (iii) anomaly wind stress (winds with the annual mean removed) versus the full stress. The individual terms in the vorticity conservation equation are calculated from the model solution along two latitude lines; 57.5-degrees-S, which passes through Drake Passage, and 43.5-degrees-S, which is in the subtropical gyres. In the zonal part of the flat bottom simulation, the curl of the surface stress balances bottom stress curl. However, in Drake Passage, beta (advection of planetary vorticity) balances bottom loss-the western boundary balance. Such vorticity interactions depend on the partial barrier of South America and, thus, do not occur in zonal channel models. The removal of vorticity occurs throughout the Southern Ocean for the seasonally varying winds but the mean circulation is balanced mainly by losses near Drake Passage. The location of the Antarctic Circumpolar Current (ACC) is controlled by the tip of South America rather than the structure of the wind. The seasonal changes in the model surface elevation in Drake Passage occur largely in the southern part of the passage, in agreement with pressure observations. The calculated ACC transport is similar for climatological and zonally averaged winds but the structure of the forced circulation is rather different for the two cases. Bottom topography changes the vorticity interactions so that the largest effects occur where the flow is forced over bathymetry creating relative vorticity by stretching, which is then removed by bottom friction. The major loss in the model occurs near Drake Passage, although there are smaller losses at other locations along 57.5-degrees-S. Bathymetry provides a strong counter-force to the wind stress and the transport is reduced by a factor of ten compared to the comparable uniform depth simulation. Friction plays a secondary role by determining the width of the currents and the spinup time but has only a weak effect on the total transport.</t>
  </si>
  <si>
    <t>OLD DOMINION UNIV, DEPT OCEANOG, NORFOLK, VA 23529 USA.</t>
  </si>
  <si>
    <t>Klinck, John/0000-0003-4312-5201</t>
  </si>
  <si>
    <t>45 BEACON ST, BOSTON, MA 02108-3693 USA</t>
  </si>
  <si>
    <t>1520-0485</t>
  </si>
  <si>
    <t>10.1175/1520-0485(1991)021&lt;1515:VDOSVO&gt;2.0.CO;2</t>
  </si>
  <si>
    <t>GN979</t>
  </si>
  <si>
    <t>Green Published, Green Submitted, Bronze</t>
  </si>
  <si>
    <t>WOS:A1991GN97900002</t>
  </si>
  <si>
    <t>THE EFFECT OF SALINITY CHANGES UPON THE PHYSIOLOGY OF EULITTORAL GREEN MACROALGAE FROM ANTARCTICA AND SOUTHERN CHILE .1. CELL VIABILITY, GROWTH, PHOTOSYNTHESIS AND DARK RESPIRATION</t>
  </si>
  <si>
    <t>ULOTHRIX-IMPLEXA; ULOTHRIX-SUBFLACCIDA; ENTEROMORPHA-BULBOSA; ACROSIPHONIA-ARCTA; ULVA-RIGIDA; CELL VIABILITY; GROWTH; PHOTOSYNTHESIS; DARK RESPIRATION; SALINITY STRESS</t>
  </si>
  <si>
    <t>LONG-TERM CULTURE; MARINE-ALGAE; TEMPERATURE REQUIREMENTS; LIFE-HISTORY; STRESS; RED; DESMARESTIALES; PHAEOPHYCEAE; SEASONALITY; DAYLENGTHS</t>
  </si>
  <si>
    <t>The salinity tolerance of the eulittoral green macroalgae Ulothrix implexa, Ulothrix subflaccida, Enteromorpha bulbosa and Acrosiphonia arcta from Antarctica was determined. Cell viability, growth, photosynthesis and dark respiration were used as criteria. A Subantarctic-cold temperate Ulva rigida from southern Chile was also included in this study. Cells of U. implexa, E. bulbosa and A. arcta showed considerably broader salinity tolerance than cells of U. subflaccida and U. rigida. All investigated species grew well under a wide range of salt treatments. With the exception of U. implexa, growth rates of all other species were inhibited at the lowest salinity tested. After incubation under extreme hypersaline conditions all species responded with a strong reduction in growth. The photosynthesis and dark respiration responses were similar to those of growth. These very plastic physiological properties under different salinities are similar between Antarctic and temperate plants. The successful spreading of green macroalgae in the eulittoral zone of all continents including cold Antarctica and cold-temperate southern Chile may thus be explained.</t>
  </si>
  <si>
    <t>KARSTEN, U (corresponding author), UNIV BREMEN,DEPT MARINE BOT,FB 2,W-2800 BREMEN,GERMANY.</t>
  </si>
  <si>
    <t>10.1016/S0176-1617(11)81313-1</t>
  </si>
  <si>
    <t>GN531</t>
  </si>
  <si>
    <t>WOS:A1991GN53100007</t>
  </si>
  <si>
    <t>CROXALL, JP; NAITO, Y; KATO, A; ROTHERY, P; BRIGGS, DR</t>
  </si>
  <si>
    <t>DIVING PATTERNS AND PERFORMANCE IN THE ANTARCTIC BLUE-EYED SHAG PHALACROCORAX-ATRICEPS</t>
  </si>
  <si>
    <t>DOUBLE-CRESTED CORMORANTS; FORAGING BEHAVIOR; DIET; PENGUINS; ECOLOGY; ISLANDS; GENTOO; FOOD</t>
  </si>
  <si>
    <t>The pattern and characteristics of diving of two male blue-eyed shags Phalacrocorax atriceps were studied, using continuous-recording time-depth recorders, for a total of 15 consecutive days during which the depth, duration, bottom time, ascent and descent rates and surface intervals of 674 dives were recorded. Deep dives (&gt; 35 m, averages 80-90 m, max. 116 m) were twice as common (64% versus 340%) as shallow dives (&lt; 21 m and 90% &lt; 10 m). Deep dives were long (averages 2.7 4-1 min, max. 5.2 min) with half the time spent near maximum depth and fast travel speeds (averages 1.0-2.4 m s-1). Shallow dives were short (average 0.5 min, max. 1.3 min), without bottom time and with slow travel speeds (0.1-0.6 m s-1). The time spent at depth and the diet (mainly benthic fish and octopus) is consistent with benthic foraging; the function of shallow dives is uncertain. Male shags forage mainly in the afternoon in 3 5 distinct bouts of diving. Within bouts (and shorter homogeneous sequences of diving) surface intervals are consistently 2 3 times the preceding dive duration; in other shags the reverse is the case. Blue-eyed shag diving depth, duration and pattern is extreme amongst shags; and the relationship between dives and surface intervals suggests that they may regularly exceed their aerobic dive limit.</t>
  </si>
  <si>
    <t>NATL INST POLAR RES,ITABASHI KU,TOKYO 173,JAPAN</t>
  </si>
  <si>
    <t>Research Organization of Information &amp; Systems (ROIS); National Institute of Polar Research (NIPR) - Japan</t>
  </si>
  <si>
    <t>CROXALL, JP (corresponding author), BRITISH ANTARCTIC SURVEY,NERC,HIGH CROSS,MADINGLEY RD,CAMBRIDGE CB3 0ET,ENGLAND.</t>
  </si>
  <si>
    <t>10.1111/j.1469-7998.1991.tb03810.x</t>
  </si>
  <si>
    <t>GU274</t>
  </si>
  <si>
    <t>WOS:A1991GU27400001</t>
  </si>
  <si>
    <t>RAU, GH; HOPKINS, TL; TORRES, JJ</t>
  </si>
  <si>
    <t>N-15/N-14 AND C-13/C-12 IN WEDDELL SEA INVERTEBRATES - IMPLICATIONS FOR FEEDING DIVERSITY</t>
  </si>
  <si>
    <t>KRILL EUPHAUSIA-SUPERBA; ANTARCTIC KRILL; FOOD WEB; BEHAVIOR; ICE; SIPHONOPHORES; MARINE; OCEAN; N-15</t>
  </si>
  <si>
    <t>Biomass delta-C-13, delta-N-15, and C/N were measured for each of 29 taxa of pelagic invertebrates sampled from the Weddell Sea in March 1986. The delta-C-13 values of these animals ranged from -33.2 to -23.9 parts per thousand, and a significant negative logarithmic relationship was observed between these values and biomass C/N. This implies that the relative proportion of carbon-rich C-13-depleted lipid in these animals significantly influenced the delta-C-13 of their bulk biomass. No such relationship with C/N is evident with respect to biomass delta-N-15 where values ranged from -1.2 to +7.3 parts per thousand. This spread of values reflects a wide diversity of food sources and trophic positions among the species analyzed. Isotopic abundances within krill Euphausia superba varied with individual length, apparently reflecting dietary changes during growth. Isotope values within E superba from the Weddell Sea overlap those of krill from other Southern Ocean locations in the Scotia Sea/Drake Passage, the Ross Sea, and Prydz Bay, Antarctica,</t>
  </si>
  <si>
    <t>NASA, AMES RES CTR, MOFFETT FIELD, CA 94035 USA; UNIV S FLORIDA, DEPT MARINE SCI, ST PETERSBURG, FL 33701 USA</t>
  </si>
  <si>
    <t>National Aeronautics &amp; Space Administration (NASA); NASA Ames Research Center; State University System of Florida; University of South Florida</t>
  </si>
  <si>
    <t>RAU, GH (corresponding author), UNIV CALIF SANTA CRUZ, INST MARINE SCI, SANTA CRUZ, CA 95064 USA.</t>
  </si>
  <si>
    <t>10.3354/meps077001</t>
  </si>
  <si>
    <t>GP098</t>
  </si>
  <si>
    <t>WOS:A1991GP09800001</t>
  </si>
  <si>
    <t>DEARBORN, JH; EDWARDS, KC; FRATT, DB</t>
  </si>
  <si>
    <t>DIET, FEEDING-BEHAVIOR, AND SURFACE-MORPHOLOGY OF THE MULTIARMED ANTARCTIC SEA STAR LABIDIASTER-ANNULATUS (ECHINODERMATA, ASTEROIDEA)</t>
  </si>
  <si>
    <t>Labidiaster annulatus is a large, multi-armed sea star common in moderate depths along the Antarctic Peninsula and off the islands of the Scotia Arc. Analyses by frequency of occurrence and several volumetric methods of stomach contents from 194 individuals from South Georgia, the South Sandwich Islands, and the Antarctic Peninsula show L. annulatus is an active and opportunistic predator and scavenger on prey from at least 10 phyla. Most common prey are euphausiids and amphipods which are caught initially by large, crossed, toothed pedicellariae arranged in wreaths on annuli along the arms and subsequently retained and passed to the oral surface and along the ambulacral groove to the mouth by the action of flexible arms and tube feet. L. annulatus obtains food, including actively-swimming crustaceans and small fish, directly from the water column, and to a lesser degree from within and on the substrate. Patterns of surface ciliation suggest that no methods of feeding involving cilia are utilized. Differences in the size and function of crossed pedicellariae, sources and types of prey and methods of prey capture now suggest that L. annulatus is not an ecological equivalent of Pycnopodia helianthoides from western North America.</t>
  </si>
  <si>
    <t>UNIV MAINE, DEPT ZOOL, ORONO, ME 04469 USA.</t>
  </si>
  <si>
    <t>10.3354/meps077065</t>
  </si>
  <si>
    <t>WOS:A1991GP09800007</t>
  </si>
  <si>
    <t>OPESKIN, BR; ROTHWELL, DR</t>
  </si>
  <si>
    <t>AUSTRALIA TERRITORIAL SEA - INTERNATIONAL AND FEDERAL IMPLICATIONS OF ITS EXTENSION TO 12 MILES</t>
  </si>
  <si>
    <t>OCEAN DEVELOPMENT AND INTERNATIONAL LAW</t>
  </si>
  <si>
    <t>COASTAL ZONE MANAGEMENT; UNITED-STATES; JURISDICTION; CANADA</t>
  </si>
  <si>
    <t>In November 1990 Australia extended its territorial sea from 3 to 12 nautical miles. This article examines the consequences of this extension under international and municipal law, and draws comparisons with the experience of the United States and Canada in relation to their territorial seas. The expansion of Australia's territorial sea has some noteworthy features under international law in its effect on Australia's territorial claims in the Antarctic, and on the maritime delimitation between Australia and Papua New Guinea in Torres Strait. The consequences of the extension under municipal law arise from the unique offshore regime agreed between the federal government and seven state and territorial governments in 1979, by which jurisdiction over the territorial sea is divided between central and regional governments. Australia's federal constitutional structure has created problems of offshore jurisdiction similar to those experienced in Canada and the United States, but the solution adopted is markedly different. The Australian settlement may prove a useful model for federations trying to reach an agreement over offshore areas.</t>
  </si>
  <si>
    <t>OPESKIN, BR (corresponding author), UNIV SYDNEY,FAC LAW,SYDNEY,NSW 2006,AUSTRALIA.</t>
  </si>
  <si>
    <t>Rothwell, Donald R/V-1403-2018; Opeskin, Brian/O-7625-2016</t>
  </si>
  <si>
    <t>Opeskin, Brian/0000-0002-9393-3592</t>
  </si>
  <si>
    <t>TAYLOR &amp; FRANCIS</t>
  </si>
  <si>
    <t>BRISTOL</t>
  </si>
  <si>
    <t>1900 FROST ROAD, SUITE 101, BRISTOL, PA 19007-1598</t>
  </si>
  <si>
    <t>0090-8320</t>
  </si>
  <si>
    <t>OCEAN DEV INT LAW</t>
  </si>
  <si>
    <t>Ocean Dev. Int. Law</t>
  </si>
  <si>
    <t>OCT-DEC</t>
  </si>
  <si>
    <t>10.1080/00908329109545967</t>
  </si>
  <si>
    <t>HL938</t>
  </si>
  <si>
    <t>WOS:A1991HL93800006</t>
  </si>
  <si>
    <t>SANDY, MR</t>
  </si>
  <si>
    <t>ASPECTS OF MIDDLE LATE JURASSIC CRETACEOUS TETHYAN BRACHIOPOD BIOGEOGRAPHY IN RELATION TO TECTONIC AND PALEOCEANOGRAPHIC DEVELOPMENTS</t>
  </si>
  <si>
    <t>SYMP AT THE INTERNATIONAL GEOLOGICAL CONGRESS : PALEOGEOGRAPHY AND PALEOCEANOGRAPHY OF TETHYS</t>
  </si>
  <si>
    <t>FAUNAL SIMILARITIES; NORTH-ATLANTIC; OCEAN-BASIN; PACIFIC; EVENTS</t>
  </si>
  <si>
    <t>Important tectonic and paleoccanographic events during the Middle to Late Jurassic and Cretaceous resulted in modifications to the biogeographic distributions of Tethyan brachiopod genera from Europe. The development of the Central Atlantic Ocean during the Jurassic-Early Cretaceous led to an increase in the number of brachiopod genera common to both the Mexico/Eastern Pacific and Northwestern Europe/Tethyan regions. Brachiopod genera recorded from Tethys in Europe show evidence of migration via at least four major routes as a consequence of tectonic developments (dates in parentheses indicate stages where evidence exists for generic links): (1) Northwestern Europe via Mexico/Caribbean region (Oxfordian) to South America (Valanginian, Hauterivian, Cenomanian); (2) Eastern Tethys via Eastern Africa (East African Seaway) to the South Atlantic Ocean (Late Turonian Early Coniacian, Santonian Campanian); (3) Northwestern Europe via the Central Atlantic to the opening South Atlantic, reaching the Antarctic Peninsula region (late Albian, Santonian, Campanian); (4) Europe northward to higher latitudes (Russian Platform to Barents Sea, Berriasian Valanginian; Europe to East Greenland. Valanginian; Europe-Canadian Arctic Islands, Albian and also earlier during the Jurassic). For routes (1)-(3) direction of dispersal may prove to have been in either direction, at times it appears to have been in a southerly direction for route (3). Stratigraphic age relationships suggest a south to north dispersal for routes considered under (4) (except for the link to the Canadian Arctic Islands, which is inconclusive). By the Late Cretaceous the low-latitude faunas of Europe and America had become isolated by the increasing width of the Central Atlantic Ocean although some genera appear to be cosmopolitan.</t>
  </si>
  <si>
    <t>SANDY, MR (corresponding author), UNIV DAYTON,DEPT GEOL,DAYTON,OH 45469, USA.</t>
  </si>
  <si>
    <t>10.1016/0031-0182(91)90133-C</t>
  </si>
  <si>
    <t>GU685</t>
  </si>
  <si>
    <t>WOS:A1991GU68500007</t>
  </si>
  <si>
    <t>RICCARDI, AC</t>
  </si>
  <si>
    <t>JURASSIC AND CRETACEOUS MARINE CONNECTIONS BETWEEN THE SOUTHEAST PACIFIC AND TETHYS</t>
  </si>
  <si>
    <t>ATLANTIC OCEAN; ANTARCTIC PENINSULA; WEST ANTARCTICA; AFRICA; AMMONITES; EVOLUTION; AMERICA; PALEOGEOGRAPHY; GONDWANALAND; AMMONOIDEA</t>
  </si>
  <si>
    <t>The affinities of the ammonoid faunas from central-west and southern South America are used to analyze the evolution of seaways and oceanic connections with Tethys during the Jurassic and Cretaceous. During the Early and Middle Jurassic, marine connection with eastern Tethys was around the Australian margin of Gondwana. From the Pliensbachian onwards, connection with western Tethys occurred through the sporadically opened ''Hispanic Corridor'' in Central America. In Late Jurassic time, the break-up of Gondwanaland was initiated and a seaway began to open between South America-Africa and Antarctica. Connection of the eastern Pacific with Tethyan waters through southern Africa was sporadic and was still mainly around Australia and along the now open Central American seaway. Throughout the Early Cretaceous, the opening of the South Atlantic proceeded from south to north, and the first marine connection between the southern and northern Atlantic took place in Albian time. A definite marine connection between the opened South Atlantic and eastern Tethys, with faunal migration routes, was established in Late Hauterivian-Barremian time and became fully open in the Aptian-Albian. Successive stages in the opening of a South African seaway between Tethys and the southeast Pacific show an asymmetric development to the west and east of South Africa. During Late Cretaceous time oceanic circulation continued between the South Atlantic and eastern Tethys, and true oceanic conditions developed between the southern and northern Atlantic. The Antarctic Peninsula was still located in a position adjacent to South America, preventing open circulation between the South Atlantic and Pacific oceans.</t>
  </si>
  <si>
    <t>RICCARDI, AC (corresponding author), MUSEO CIENCIAS NAT,LA PLATA,ARGENTINA.</t>
  </si>
  <si>
    <t>10.1016/0031-0182(91)90134-D</t>
  </si>
  <si>
    <t>WOS:A1991GU68500008</t>
  </si>
  <si>
    <t>LANCHESTER, BS; NYGREN, T; HUUSKONEN, A; TURUNEN, T; JARVIS, MJ</t>
  </si>
  <si>
    <t>SPORADIC-E AS A TRACER FOR ATMOSPHERIC WAVES</t>
  </si>
  <si>
    <t>GRAVITY-WAVES; E-LAYERS; ARECIBO; EISCAT; CAPABILITIES; TRANSPORT; REGION; TIDES; FIELD; WIND</t>
  </si>
  <si>
    <t>During three days of quiet geomagnetic conditions in August 1988, both the EISCAT UHF radar and the NOAA digital ionospheric sounder (Dynasonde) were operated from 12:00 to 22:00 U.T. Sporadic-E layers were observed on all three days, controlled by the action of the semi-diurnal tide. Gravity wave activity was very evident in both data sets, and particularly visible in the changes in intensity and position of the layers. By combining the two sets of measurements it is possible to build up a spatial picture of the phase fronts passing over Tromso, with sporadic-E layers acting as tracers for them in the E-region. It is observed that structures in the electron density associated with gravity waves descend from the F-region through the E-region to merge with the increases in the layer intensity. The enhancements in the layers, which we suggest are produced by horizontal convergence, are ribbon-like and aligned along the gravity wave phase fronts in the E-W direction, travelling southwards at 60 km h-1 and about 50 km apart.</t>
  </si>
  <si>
    <t>UNIV OULU,DEPT PHYS,SF-90570 OULU,FINLAND; GEOPHYS OBSERV,SF-99600 SODANKYLA,FINLAND; NERC,BRITISH ANTARCTIC SURVEY,CAMBRIDGE CB3 0ET,ENGLAND</t>
  </si>
  <si>
    <t>University of Oulu; UK Research &amp; Innovation (UKRI); Natural Environment Research Council (NERC); NERC British Antarctic Survey</t>
  </si>
  <si>
    <t>LANCHESTER, BS (corresponding author), UNIV SOUTHAMPTON,DEPT PHYS,SOUTHAMPTON SO9 5NH,HANTS,ENGLAND.</t>
  </si>
  <si>
    <t>Huuskonen, Asko/E-7620-2015</t>
  </si>
  <si>
    <t>10.1016/0032-0633(91)90021-2</t>
  </si>
  <si>
    <t>GT359</t>
  </si>
  <si>
    <t>WOS:A1991GT35900009</t>
  </si>
  <si>
    <t>MONTECINO, V; PIZARRO, G; CABRERA, S; CONTRERAS, M</t>
  </si>
  <si>
    <t>SPATIAL AND TEMPORAL PHOTOSYNTHETIC COMPARTMENTS DURING SUMMER IN ANTARCTIC LAKE KITIESH</t>
  </si>
  <si>
    <t>SEA-ICE MICROALGAE; MCMURDO SOUND; MICROBIAL COMMUNITIES; PRODUCTION ECOLOGY; BENTHIC PLANTS; PHYTOPLANKTON; LIGHT; ALGAE; TEMPERATURE; GROWTH</t>
  </si>
  <si>
    <t>Four autotrophic compartments were recognised in Lake Kitiesh, King George Island (Southern Shetland) at the beginning of the summer in 1987: snow microalgae, ice bubble communities, phytoplankton in the water column and benthic communities of moss with epiphytes. Chlorophyll a concentration and pigment absorption spectra were obtained in these four compartments before and/or after the thawing of the ice cover. During the ice free period, carbon fixation and biomass was measured in the phytoplankton and in the benthic moss Campyliadelphus polygamus. From these measurements we conclude that the benthic moss is the most significant autotrophic component in this lake in terms of biomass, chlorophyll a content and primary productivity. The integral assimilation number (The ratio of carbon fixation per unit area to biomass per unit area) values were similar for both phytoplankton and the moss, ranging from 3.6 to 5.4 mg C (mg Chl a)-1 h-1 in phytoplankton and from 4.0 to 6.4 mg C (mg Chl a)-1 h-1 in the benthic moss. This approach allows comparisons of carbon fixation efficiency of the chlorophyll a under a unit area between compartments in their different light environments.</t>
  </si>
  <si>
    <t>UNIV CHILE,FAC MED,SANTIAGO,CHILE</t>
  </si>
  <si>
    <t>MONTECINO, V (corresponding author), UNIV CHILE,FAC CIENCIAS,CASILLA 653,SANTIAGO,CHILE.</t>
  </si>
  <si>
    <t>GM049</t>
  </si>
  <si>
    <t>WOS:A1991GM04900003</t>
  </si>
  <si>
    <t>WHITEHEAD, MD; BURTON, HR; BELL, PJ; ARNOULD, JPY; ROUNSEVELL, DE</t>
  </si>
  <si>
    <t>A FURTHER CONTRIBUTION ON THE BIOLOGY OF THE ANTARCTIC FLEA, GLACIOPSYLLUS-ANTARCTICUS (SIPHONAPTERA, CERATOPHYLLIDAE)</t>
  </si>
  <si>
    <t>COLD-HARDINESS</t>
  </si>
  <si>
    <t>Experiments showed that adult Antarctic Fleas Glaciopsyllus antarcticus preferred dark over light conditions, dry over wet conditions, and fine substrate over coarse substrate. Examination of seabird chicks and collections of nest material indicated that the Southern Fulmar Fulmarus glacialoides, is the major host species of the Antarctic Flea, while Snow Petrels Pagodroma nivea, Cape Petrels Daption capense, Antarctic Petrels Thalassoica antarctica, and Wilson's Storm-Petrels Oceanites oceanicus are minor hosts. This is the first report of Antarctic Fleas occurring on either Antarctic Petrels or Wilson's Storm-Petrels. No fleas were found associated with Southern Giant Petrels Macronectes giganteus, Antarctic Skuas Catharacta maccormicki, or Adelie Penguins Pygoscelis adeliae. No live fleas were found in Southern Fulmar nest material during their period of dispersal over the winter months, supporting the hypothesis that Antarctic Fleas survive the winter period by remaining on their seabird host.</t>
  </si>
  <si>
    <t>AUSTRALIAN ANTARCTIC DIV,BIOL SECT,KINGSTON,TAS 7050,AUSTRALIA</t>
  </si>
  <si>
    <t>WOS:A1991GM04900004</t>
  </si>
  <si>
    <t>KAPPEN, L; BREUER, M; BOLTER, M</t>
  </si>
  <si>
    <t>ECOLOGICAL AND PHYSIOLOGICAL INVESTIGATIONS IN CONTINENTAL ANTARCTIC CRYPTOGAMS .3. PHOTOSYNTHETIC PRODUCTION OF USNEA-SPHACELATA - DIURNAL COURSES, MODELS, AND THE EFFECT OF PHOTOINHIBITION</t>
  </si>
  <si>
    <t>CARBON-DIOXIDE EXCHANGE; NORTHERN VICTORIA-LAND; ICE-FREE AREAS; NET PHOTOSYNTHESIS; RAMALINA-MACIFORMIS; FIELD-MEASUREMENTS; MOISTURE-CONTENT; CO2 EXCHANGE; WILKES LAND; LICHENS</t>
  </si>
  <si>
    <t>Microclimate and CO2 exchange of the lichen Usnea sphacelata were measured during summer on a hill near Casey Station, Bailey Peninsula, Wilkes Land, Antarctica. Within a period of 52 days (November 10 until December 31, 1985), 8 diurnal courses of net photosynthesis were measured in naturally snow-covered lichen thalli, and 9 diurnal courses in thalli experimentally sprayed with melt water. Photosynthetic performance of a light-form of Usnea sphacelata was compared with that of a shade-form. Net photosynthesis was reversibly depressed in snow-covered lichen thalli of both forms when irradiance was higher than 600-mu-mol m-2 s-1 photosynthetic active radiation (PAR), the depression persisting several hours after a period of strong light. These responses suggest photoinhibition. Models of photosynthesis were established for the light-form by non-linear regressions with field data from water-sprayed thalli (Model W) and field data measured in snow-covered lichens (SNO I, SNO II). Model SNO I is based on median values of photosynthetic rates and SNO II on maximum values for each light/temperature combination. Photosynthetic rates were calculated using model W; the results showed values approximately three times higher than measured in the field with naturally moistened thalli. Photosynthetic rates according to model SNO II fitted the data of naturally moistened lichens measured during the day, before strong light (&gt; 600-mu-mol m-2 s-1 PAR) caused reversible decrease of net photosynthesis. Model SNO I fitted the data measured during and after a phase of strong irradiance. Model SNO I demonstrated that light stress was highest at temperatures below 2-degrees-C. This study has shown that long-term calculation of the photosynthetic productivity must take into account decreases in net photosynthesis rate caused by strong light, as well as effects of water content and temperature. For the investigated period of the austral summer, a carbon production of 3.44 g m-2 was estimated for U. sphacelata.</t>
  </si>
  <si>
    <t>UNIV KIEL,PROJEKTZENTRUM OKOSYSTEMFORSCH,W-2300 KIEL 1,GERMANY</t>
  </si>
  <si>
    <t>KAPPEN, L (corresponding author), UNIV KIEL,INST POLAROKOL,OLSHAUSENSTR 40,W-2300 KIEL 1,GERMANY.</t>
  </si>
  <si>
    <t>WOS:A1991GM04900006</t>
  </si>
  <si>
    <t>ROBARTS, RD; SEPHTON, LM; WICKS, RJ</t>
  </si>
  <si>
    <t>LABILE DISSOLVED ORGANIC-CARBON AND WATER TEMPERATURE AS REGULATORS OF HETEROTROPHIC BACTERIAL-ACTIVITY AND PRODUCTION IN THE LAKES OF SUB-ANTARCTIC MARION ISLAND</t>
  </si>
  <si>
    <t>HYPERTROPHIC AFRICAN RESERVOIR; MICROBIAL COMMUNITIES; FRESH; SEA</t>
  </si>
  <si>
    <t>The objectives of the 3 year study were to determine the relationship between bacterial numbers and phytoplankton standing crops (chlorophyll a) in sub-antarctic Marion Island lakes (33) and to determine the relative importance of labile dissolved organic carbon and water temperature as regulators of heterotrophic bacterial activity and production. Bacterial activity (the incorporation and respiration rates of C-14-labelled substrates) and production (the rate of [methyl-H-3]thymidine incorporation into DNA) were measured in oligotrophic Lava Lake and Gentoo Lake, an elephant seal wallow. Samples were incubated under ambient conditions as well as at increased temperature and with additions of labile dissolved organic carbon (DOC). Bacterial numbers ranged from 2.13 x 10(5) cell ml-1 to 15.17 x 10(6) cells ml-1 in the lake survey. The chlorophyll range was 0.18 to &gt; 75-mu-g l-1. Bacterial numbers were not correlated to chlorophyll concentration in waters where the chlorophyll content was less-than-or-equal-to 5-mu-g l-1 but were correlated in waters with larger algal contents. Heterotrophic bacterial activity and production, which were similar to rates recorded for equivalent lower latitude systems, were higher in Gentoo Lake than in Lava Lake. As a result of qualitative and quantitative differences in the DOC pools, DOC was the stronger regulator of bacterial activity and production in Lava Lake, while temperature was the stronger factor in Gentoo Lake.</t>
  </si>
  <si>
    <t>UNIV GEORGIA,DEPT MICROBIOL,ATHENS,GA 30602</t>
  </si>
  <si>
    <t>University System of Georgia; University of Georgia</t>
  </si>
  <si>
    <t>ROBARTS, RD (corresponding author), ENVIRONM CANADA,NATL HYDROL RES INST,11 INNOVAT BLVD,SASKATOON S7N 3H5,SASKATCHEWAN,CANADA.</t>
  </si>
  <si>
    <t>WOS:A1991GM04900007</t>
  </si>
  <si>
    <t>ABRAMOWITZ, S; CHASE, MW</t>
  </si>
  <si>
    <t>THERMODYNAMIC PROPERTIES OF GAS-PHASE SPECIES OF IMPORTANCE TO OZONE DEPLETION</t>
  </si>
  <si>
    <t>PURE AND APPLIED CHEMISTRY</t>
  </si>
  <si>
    <t>11TH CONF ON CHEMICAL THERMODYNAMICS</t>
  </si>
  <si>
    <t>AUG 26-31, 1990</t>
  </si>
  <si>
    <t>ENTHALPIES</t>
  </si>
  <si>
    <t>Thermodynamic and spectroscopic data have been evaluated for several chlorine-oxygen gas phase species of interest in the study of ozone depletion models. The evaluated data have been used to compute JANAF Thermochemical Tables for these species. The data will be discussed and applied to several proposed models for ozone depletion. The recent catalytic cycle involving ozone loss by ClO and Cl2O2 in the Antarctic stratosphere is discussed.</t>
  </si>
  <si>
    <t>NATL INST STAND &amp; TECHNOL,STAND REFERENCE DATA PROGRAM,GAITHERSBURG,MD 20899</t>
  </si>
  <si>
    <t>National Institute of Standards &amp; Technology (NIST) - USA</t>
  </si>
  <si>
    <t>ABRAMOWITZ, S (corresponding author), NATL INST STAND &amp; TECHNOL,CTR CHEM TECHNOL,DIV CHEM THERMODYNAM,GAITHERSBURG,MD 20899, USA.</t>
  </si>
  <si>
    <t>0033-4545</t>
  </si>
  <si>
    <t>PURE APPL CHEM</t>
  </si>
  <si>
    <t>Pure Appl. Chem.</t>
  </si>
  <si>
    <t>10.1351/pac199163101449</t>
  </si>
  <si>
    <t>GN099</t>
  </si>
  <si>
    <t>WOS:A1991GN09900018</t>
  </si>
  <si>
    <t>DAVIS, B</t>
  </si>
  <si>
    <t>ECONOMIC-GROWTH, ENVIRONMENTAL-MANAGEMENT AND GOVERNMENT INSTITUTIONS - THE POLITICAL IMPLICATIONS OF SUSTAINABLE POLICIES</t>
  </si>
  <si>
    <t>CONF ON SUSTAINABLE POLICIES AND MAKING THEM WORK</t>
  </si>
  <si>
    <t>NOV 09-10, 1989</t>
  </si>
  <si>
    <t>UNIV NEW S WALES, SYDNEY, AUSTRALIA</t>
  </si>
  <si>
    <t>UNIV NEW S WALES</t>
  </si>
  <si>
    <t>Many nations are now pursuing a policy of 'sustainable development', but the interpretation of this concept, as well as practical implementation, pose special difficulties. However altruistic the intention, a variety of political and administrative barriers arise in trying to move from the outright pursuit of economic growth towards ecologically and socially acceptable forms of development strategies. In particular, existing interests may be challenged and new programs involve substantial adjustment of extant provisions, threatening profitability, employment and power. In such circumstances strong countervailing forces for the status quo may emerge. The difficulty is exacerbated for federal nations in that various levels of government, as well as private corporation positions, may be challenged.</t>
  </si>
  <si>
    <t>DAVIS, B (corresponding author), UNIV TASMANIA,INST ANTARCTIC &amp; SO OCEAN STUDIES,BOX 252C,HOBART,TAS 7001,AUSTRALIA.</t>
  </si>
  <si>
    <t>OCT 1</t>
  </si>
  <si>
    <t>10.1016/0048-9697(91)90236-8</t>
  </si>
  <si>
    <t>Conference Proceedings Citation Index - Science (CPCI-S); Science Citation Index Expanded (SCI-EXPANDED); Social Science Citation Index (SSCI)</t>
  </si>
  <si>
    <t>GL802</t>
  </si>
  <si>
    <t>WOS:A1991GL80200009</t>
  </si>
  <si>
    <t>COGHLAN, A</t>
  </si>
  <si>
    <t>OILY COATS SLOW ANTARCTIC PENGUINS</t>
  </si>
  <si>
    <t>SEP 28</t>
  </si>
  <si>
    <t>GG902</t>
  </si>
  <si>
    <t>WOS:A1991GG90200005</t>
  </si>
  <si>
    <t>HEWITT, RP; DEMER, DA</t>
  </si>
  <si>
    <t>KRILL ABUNDANCE</t>
  </si>
  <si>
    <t>ANTARCTIC KRILL; SOUND</t>
  </si>
  <si>
    <t>UNIV CALIF SAN DIEGO,SCRIPPS INST OCEANOG,LA JOLLA,CA 92038</t>
  </si>
  <si>
    <t>HEWITT, RP (corresponding author), SW FISHERIES SCI CTR,LA JOLLA,CA 92038, USA.</t>
  </si>
  <si>
    <t>, David/ABC-8990-2022</t>
  </si>
  <si>
    <t>, David/0000-0001-5083-8854</t>
  </si>
  <si>
    <t>SEP 26</t>
  </si>
  <si>
    <t>10.1038/353310b0</t>
  </si>
  <si>
    <t>GG654</t>
  </si>
  <si>
    <t>WOS:A1991GG65400042</t>
  </si>
  <si>
    <t>LOWDER, DM; MILLER, T; PRICE, PB; WESTPHAL, A; BARWICK, SW; HALZEN, F; MORSE, R</t>
  </si>
  <si>
    <t>OBSERVATION OF MUONS USING THE POLAR ICE CAP AS A CERENKOV DETECTOR</t>
  </si>
  <si>
    <t>DETECTION of the small flux of extraterrestrial neutrinos expected at energies above 1 TeV, and identification of their astrophysical point sources, will require neutrino telescopes with effective areas measured in square kilometres-much larger than detectors now existing 1-3. Such a device can be built only by using some naturally occurring detecting medium of enormous extent: deep Antarctic ice is a strong candidate. A neutrino telescope could be constructed by drilling holes in the ice with hot water into which photomultiplier tubes could be placed to a depth of 1 km. Neutrinos would be recorded, as in underground neutrino detectors using water as the medium, by the observation of Cerenkov radiation from secondary muons. We have begun the AMANDA (Antarctic Muon and Neutrino Detector Array) project to test this idea, and here we describe a pilot experiment using photomultiplier tubes placed into Arctic ice in Greenland. Cerenkov radiation from muons was detected, and a comparison of count rate with the expected muon flux indicates that the ice is very transparent, with an absorption length greater than 18 m. Our results suggest that a full-scale Antarctic ice detector is technically quite feasible.</t>
  </si>
  <si>
    <t>UNIV CALIF IRVINE,DEPT PHYS,IRVINE,CA 92717; UNIV WISCONSIN,DEPT PHYS,MADISON,WI 53706</t>
  </si>
  <si>
    <t>University of California System; University of California Irvine; University of Wisconsin System; University of Wisconsin Madison</t>
  </si>
  <si>
    <t>LOWDER, DM (corresponding author), UNIV CALIF BERKELEY,DEPT PHYS,BERKELEY,CA 94720, USA.</t>
  </si>
  <si>
    <t>10.1038/353331a0</t>
  </si>
  <si>
    <t>WOS:A1991GG65400051</t>
  </si>
  <si>
    <t>FELLER, G; PAULY, JP; SMAL, A; OCARRA, P; GERDAY, C</t>
  </si>
  <si>
    <t>THE LACTATE-DEHYDROGENASE OF THE ICEFISH HEART - BIOCHEMICAL ADAPTATIONS TO HYPOXIA TOLERANCE</t>
  </si>
  <si>
    <t>LACTATE DEHYDROGENASE; CARDIAC METABOLISM; ANTARCTIC; (ICEFISH HEART)</t>
  </si>
  <si>
    <t>FISH CHAENOCEPHALUS-ACERATUS; HEMOGLOBIN-FREE FISH; CHANNICHTHYS-RHINOCERATUS; ANTARCTIC FISH; MUSCLE; CONSERVATION; TEMPERATURE; METABOLISM</t>
  </si>
  <si>
    <t>Cardiac lactate dehydrogenase from the hemoglobin- and myoglobin-free antarctic icefish has been purified by affinity chromatography. Structural and kinetic properties of the enzyme were found close or identical to those of its skeletal muscle counterpart and other M-type lactate dehydrogenases. A model involving a dual oxidative-anaerobic metabolism of the icefish heart is proposed.</t>
  </si>
  <si>
    <t>NATL UNIV IRELAND UNIV COLL GALWAY,DEPT BIOCHEM,GALWAY,IRELAND</t>
  </si>
  <si>
    <t>Ollscoil na Gaillimhe-University of Galway</t>
  </si>
  <si>
    <t>FELLER, G (corresponding author), UNIV LIEGE,INST CHIM B6,BIOCHIM LAB,B-4000 LIEGE,BELGIUM.</t>
  </si>
  <si>
    <t>SEP 20</t>
  </si>
  <si>
    <t>10.1016/0167-4838(91)90079-F</t>
  </si>
  <si>
    <t>GK041</t>
  </si>
  <si>
    <t>WOS:A1991GK04100015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</si>
</sst>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T1001"/>
  <sheetViews>
    <sheetView tabSelected="1" workbookViewId="0"/>
  </sheetViews>
  <sheetFormatPr baseColWidth="10" defaultRowHeight="13" x14ac:dyDescent="0.15"/>
  <cols>
    <col min="1" max="256" width="8.83203125" customWidth="1"/>
  </cols>
  <sheetData>
    <row r="1" spans="1:72" x14ac:dyDescent="0.1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row>
    <row r="2" spans="1:72" x14ac:dyDescent="0.15">
      <c r="A2" t="s">
        <v>72</v>
      </c>
      <c r="B2" t="s">
        <v>73</v>
      </c>
      <c r="C2" t="s">
        <v>74</v>
      </c>
      <c r="D2" t="s">
        <v>74</v>
      </c>
      <c r="E2" t="s">
        <v>74</v>
      </c>
      <c r="F2" t="s">
        <v>73</v>
      </c>
      <c r="G2" t="s">
        <v>74</v>
      </c>
      <c r="H2" t="s">
        <v>74</v>
      </c>
      <c r="I2" t="s">
        <v>75</v>
      </c>
      <c r="J2" t="s">
        <v>76</v>
      </c>
      <c r="K2" t="s">
        <v>74</v>
      </c>
      <c r="L2" t="s">
        <v>74</v>
      </c>
      <c r="M2" t="s">
        <v>77</v>
      </c>
      <c r="N2" t="s">
        <v>78</v>
      </c>
      <c r="O2" t="s">
        <v>74</v>
      </c>
      <c r="P2" t="s">
        <v>74</v>
      </c>
      <c r="Q2" t="s">
        <v>74</v>
      </c>
      <c r="R2" t="s">
        <v>74</v>
      </c>
      <c r="S2" t="s">
        <v>74</v>
      </c>
      <c r="T2" t="s">
        <v>79</v>
      </c>
      <c r="U2" t="s">
        <v>74</v>
      </c>
      <c r="V2" t="s">
        <v>80</v>
      </c>
      <c r="W2" t="s">
        <v>74</v>
      </c>
      <c r="X2" t="s">
        <v>74</v>
      </c>
      <c r="Y2" t="s">
        <v>81</v>
      </c>
      <c r="Z2" t="s">
        <v>74</v>
      </c>
      <c r="AA2" t="s">
        <v>74</v>
      </c>
      <c r="AB2" t="s">
        <v>82</v>
      </c>
      <c r="AC2" t="s">
        <v>74</v>
      </c>
      <c r="AD2" t="s">
        <v>74</v>
      </c>
      <c r="AE2" t="s">
        <v>74</v>
      </c>
      <c r="AF2" t="s">
        <v>74</v>
      </c>
      <c r="AG2">
        <v>0</v>
      </c>
      <c r="AH2">
        <v>20</v>
      </c>
      <c r="AI2">
        <v>20</v>
      </c>
      <c r="AJ2">
        <v>1</v>
      </c>
      <c r="AK2">
        <v>2</v>
      </c>
      <c r="AL2" t="s">
        <v>83</v>
      </c>
      <c r="AM2" t="s">
        <v>84</v>
      </c>
      <c r="AN2" t="s">
        <v>85</v>
      </c>
      <c r="AO2" t="s">
        <v>86</v>
      </c>
      <c r="AP2" t="s">
        <v>74</v>
      </c>
      <c r="AQ2" t="s">
        <v>74</v>
      </c>
      <c r="AR2" t="s">
        <v>87</v>
      </c>
      <c r="AS2" t="s">
        <v>88</v>
      </c>
      <c r="AT2" t="s">
        <v>89</v>
      </c>
      <c r="AU2">
        <v>1992</v>
      </c>
      <c r="AV2">
        <v>4</v>
      </c>
      <c r="AW2">
        <v>3</v>
      </c>
      <c r="AX2" t="s">
        <v>74</v>
      </c>
      <c r="AY2" t="s">
        <v>74</v>
      </c>
      <c r="AZ2" t="s">
        <v>74</v>
      </c>
      <c r="BA2" t="s">
        <v>74</v>
      </c>
      <c r="BB2">
        <v>259</v>
      </c>
      <c r="BC2">
        <v>266</v>
      </c>
      <c r="BD2" t="s">
        <v>74</v>
      </c>
      <c r="BE2" t="s">
        <v>90</v>
      </c>
      <c r="BF2" t="str">
        <f>HYPERLINK("http://dx.doi.org/10.1017/S0954102092000427","http://dx.doi.org/10.1017/S0954102092000427")</f>
        <v>http://dx.doi.org/10.1017/S0954102092000427</v>
      </c>
      <c r="BG2" t="s">
        <v>74</v>
      </c>
      <c r="BH2" t="s">
        <v>74</v>
      </c>
      <c r="BI2">
        <v>8</v>
      </c>
      <c r="BJ2" t="s">
        <v>91</v>
      </c>
      <c r="BK2" t="s">
        <v>92</v>
      </c>
      <c r="BL2" t="s">
        <v>93</v>
      </c>
      <c r="BM2" t="s">
        <v>94</v>
      </c>
      <c r="BN2" t="s">
        <v>74</v>
      </c>
      <c r="BO2" t="s">
        <v>74</v>
      </c>
      <c r="BP2" t="s">
        <v>74</v>
      </c>
      <c r="BQ2" t="s">
        <v>74</v>
      </c>
      <c r="BR2" t="s">
        <v>95</v>
      </c>
      <c r="BS2" t="s">
        <v>96</v>
      </c>
      <c r="BT2" t="str">
        <f>HYPERLINK("https%3A%2F%2Fwww.webofscience.com%2Fwos%2Fwoscc%2Ffull-record%2FWOS:A1992JL47200003","View Full Record in Web of Science")</f>
        <v>View Full Record in Web of Science</v>
      </c>
    </row>
    <row r="3" spans="1:72" x14ac:dyDescent="0.15">
      <c r="A3" t="s">
        <v>72</v>
      </c>
      <c r="B3" t="s">
        <v>97</v>
      </c>
      <c r="C3" t="s">
        <v>74</v>
      </c>
      <c r="D3" t="s">
        <v>74</v>
      </c>
      <c r="E3" t="s">
        <v>74</v>
      </c>
      <c r="F3" t="s">
        <v>97</v>
      </c>
      <c r="G3" t="s">
        <v>74</v>
      </c>
      <c r="H3" t="s">
        <v>74</v>
      </c>
      <c r="I3" t="s">
        <v>98</v>
      </c>
      <c r="J3" t="s">
        <v>76</v>
      </c>
      <c r="K3" t="s">
        <v>74</v>
      </c>
      <c r="L3" t="s">
        <v>74</v>
      </c>
      <c r="M3" t="s">
        <v>77</v>
      </c>
      <c r="N3" t="s">
        <v>78</v>
      </c>
      <c r="O3" t="s">
        <v>74</v>
      </c>
      <c r="P3" t="s">
        <v>74</v>
      </c>
      <c r="Q3" t="s">
        <v>74</v>
      </c>
      <c r="R3" t="s">
        <v>74</v>
      </c>
      <c r="S3" t="s">
        <v>74</v>
      </c>
      <c r="T3" t="s">
        <v>99</v>
      </c>
      <c r="U3" t="s">
        <v>74</v>
      </c>
      <c r="V3" t="s">
        <v>100</v>
      </c>
      <c r="W3" t="s">
        <v>74</v>
      </c>
      <c r="X3" t="s">
        <v>74</v>
      </c>
      <c r="Y3" t="s">
        <v>101</v>
      </c>
      <c r="Z3" t="s">
        <v>74</v>
      </c>
      <c r="AA3" t="s">
        <v>74</v>
      </c>
      <c r="AB3" t="s">
        <v>74</v>
      </c>
      <c r="AC3" t="s">
        <v>74</v>
      </c>
      <c r="AD3" t="s">
        <v>74</v>
      </c>
      <c r="AE3" t="s">
        <v>74</v>
      </c>
      <c r="AF3" t="s">
        <v>74</v>
      </c>
      <c r="AG3">
        <v>0</v>
      </c>
      <c r="AH3">
        <v>12</v>
      </c>
      <c r="AI3">
        <v>14</v>
      </c>
      <c r="AJ3">
        <v>0</v>
      </c>
      <c r="AK3">
        <v>0</v>
      </c>
      <c r="AL3" t="s">
        <v>83</v>
      </c>
      <c r="AM3" t="s">
        <v>84</v>
      </c>
      <c r="AN3" t="s">
        <v>85</v>
      </c>
      <c r="AO3" t="s">
        <v>86</v>
      </c>
      <c r="AP3" t="s">
        <v>74</v>
      </c>
      <c r="AQ3" t="s">
        <v>74</v>
      </c>
      <c r="AR3" t="s">
        <v>87</v>
      </c>
      <c r="AS3" t="s">
        <v>88</v>
      </c>
      <c r="AT3" t="s">
        <v>89</v>
      </c>
      <c r="AU3">
        <v>1992</v>
      </c>
      <c r="AV3">
        <v>4</v>
      </c>
      <c r="AW3">
        <v>3</v>
      </c>
      <c r="AX3" t="s">
        <v>74</v>
      </c>
      <c r="AY3" t="s">
        <v>74</v>
      </c>
      <c r="AZ3" t="s">
        <v>74</v>
      </c>
      <c r="BA3" t="s">
        <v>74</v>
      </c>
      <c r="BB3">
        <v>267</v>
      </c>
      <c r="BC3">
        <v>278</v>
      </c>
      <c r="BD3" t="s">
        <v>74</v>
      </c>
      <c r="BE3" t="s">
        <v>102</v>
      </c>
      <c r="BF3" t="str">
        <f>HYPERLINK("http://dx.doi.org/10.1017/S0954102092000439","http://dx.doi.org/10.1017/S0954102092000439")</f>
        <v>http://dx.doi.org/10.1017/S0954102092000439</v>
      </c>
      <c r="BG3" t="s">
        <v>74</v>
      </c>
      <c r="BH3" t="s">
        <v>74</v>
      </c>
      <c r="BI3">
        <v>12</v>
      </c>
      <c r="BJ3" t="s">
        <v>91</v>
      </c>
      <c r="BK3" t="s">
        <v>92</v>
      </c>
      <c r="BL3" t="s">
        <v>93</v>
      </c>
      <c r="BM3" t="s">
        <v>94</v>
      </c>
      <c r="BN3" t="s">
        <v>74</v>
      </c>
      <c r="BO3" t="s">
        <v>74</v>
      </c>
      <c r="BP3" t="s">
        <v>74</v>
      </c>
      <c r="BQ3" t="s">
        <v>74</v>
      </c>
      <c r="BR3" t="s">
        <v>95</v>
      </c>
      <c r="BS3" t="s">
        <v>103</v>
      </c>
      <c r="BT3" t="str">
        <f>HYPERLINK("https%3A%2F%2Fwww.webofscience.com%2Fwos%2Fwoscc%2Ffull-record%2FWOS:A1992JL47200004","View Full Record in Web of Science")</f>
        <v>View Full Record in Web of Science</v>
      </c>
    </row>
    <row r="4" spans="1:72" x14ac:dyDescent="0.15">
      <c r="A4" t="s">
        <v>72</v>
      </c>
      <c r="B4" t="s">
        <v>104</v>
      </c>
      <c r="C4" t="s">
        <v>74</v>
      </c>
      <c r="D4" t="s">
        <v>74</v>
      </c>
      <c r="E4" t="s">
        <v>74</v>
      </c>
      <c r="F4" t="s">
        <v>104</v>
      </c>
      <c r="G4" t="s">
        <v>74</v>
      </c>
      <c r="H4" t="s">
        <v>74</v>
      </c>
      <c r="I4" t="s">
        <v>105</v>
      </c>
      <c r="J4" t="s">
        <v>76</v>
      </c>
      <c r="K4" t="s">
        <v>74</v>
      </c>
      <c r="L4" t="s">
        <v>74</v>
      </c>
      <c r="M4" t="s">
        <v>77</v>
      </c>
      <c r="N4" t="s">
        <v>78</v>
      </c>
      <c r="O4" t="s">
        <v>74</v>
      </c>
      <c r="P4" t="s">
        <v>74</v>
      </c>
      <c r="Q4" t="s">
        <v>74</v>
      </c>
      <c r="R4" t="s">
        <v>74</v>
      </c>
      <c r="S4" t="s">
        <v>74</v>
      </c>
      <c r="T4" t="s">
        <v>106</v>
      </c>
      <c r="U4" t="s">
        <v>74</v>
      </c>
      <c r="V4" t="s">
        <v>107</v>
      </c>
      <c r="W4" t="s">
        <v>74</v>
      </c>
      <c r="X4" t="s">
        <v>74</v>
      </c>
      <c r="Y4" t="s">
        <v>108</v>
      </c>
      <c r="Z4" t="s">
        <v>74</v>
      </c>
      <c r="AA4" t="s">
        <v>74</v>
      </c>
      <c r="AB4" t="s">
        <v>74</v>
      </c>
      <c r="AC4" t="s">
        <v>74</v>
      </c>
      <c r="AD4" t="s">
        <v>74</v>
      </c>
      <c r="AE4" t="s">
        <v>74</v>
      </c>
      <c r="AF4" t="s">
        <v>74</v>
      </c>
      <c r="AG4">
        <v>0</v>
      </c>
      <c r="AH4">
        <v>21</v>
      </c>
      <c r="AI4">
        <v>22</v>
      </c>
      <c r="AJ4">
        <v>0</v>
      </c>
      <c r="AK4">
        <v>0</v>
      </c>
      <c r="AL4" t="s">
        <v>83</v>
      </c>
      <c r="AM4" t="s">
        <v>84</v>
      </c>
      <c r="AN4" t="s">
        <v>85</v>
      </c>
      <c r="AO4" t="s">
        <v>86</v>
      </c>
      <c r="AP4" t="s">
        <v>74</v>
      </c>
      <c r="AQ4" t="s">
        <v>74</v>
      </c>
      <c r="AR4" t="s">
        <v>87</v>
      </c>
      <c r="AS4" t="s">
        <v>88</v>
      </c>
      <c r="AT4" t="s">
        <v>89</v>
      </c>
      <c r="AU4">
        <v>1992</v>
      </c>
      <c r="AV4">
        <v>4</v>
      </c>
      <c r="AW4">
        <v>3</v>
      </c>
      <c r="AX4" t="s">
        <v>74</v>
      </c>
      <c r="AY4" t="s">
        <v>74</v>
      </c>
      <c r="AZ4" t="s">
        <v>74</v>
      </c>
      <c r="BA4" t="s">
        <v>74</v>
      </c>
      <c r="BB4">
        <v>279</v>
      </c>
      <c r="BC4">
        <v>292</v>
      </c>
      <c r="BD4" t="s">
        <v>74</v>
      </c>
      <c r="BE4" t="s">
        <v>109</v>
      </c>
      <c r="BF4" t="str">
        <f>HYPERLINK("http://dx.doi.org/10.1017/S0954102092000440","http://dx.doi.org/10.1017/S0954102092000440")</f>
        <v>http://dx.doi.org/10.1017/S0954102092000440</v>
      </c>
      <c r="BG4" t="s">
        <v>74</v>
      </c>
      <c r="BH4" t="s">
        <v>74</v>
      </c>
      <c r="BI4">
        <v>14</v>
      </c>
      <c r="BJ4" t="s">
        <v>91</v>
      </c>
      <c r="BK4" t="s">
        <v>92</v>
      </c>
      <c r="BL4" t="s">
        <v>93</v>
      </c>
      <c r="BM4" t="s">
        <v>94</v>
      </c>
      <c r="BN4" t="s">
        <v>74</v>
      </c>
      <c r="BO4" t="s">
        <v>74</v>
      </c>
      <c r="BP4" t="s">
        <v>74</v>
      </c>
      <c r="BQ4" t="s">
        <v>74</v>
      </c>
      <c r="BR4" t="s">
        <v>95</v>
      </c>
      <c r="BS4" t="s">
        <v>110</v>
      </c>
      <c r="BT4" t="str">
        <f>HYPERLINK("https%3A%2F%2Fwww.webofscience.com%2Fwos%2Fwoscc%2Ffull-record%2FWOS:A1992JL47200005","View Full Record in Web of Science")</f>
        <v>View Full Record in Web of Science</v>
      </c>
    </row>
    <row r="5" spans="1:72" x14ac:dyDescent="0.15">
      <c r="A5" t="s">
        <v>72</v>
      </c>
      <c r="B5" t="s">
        <v>111</v>
      </c>
      <c r="C5" t="s">
        <v>74</v>
      </c>
      <c r="D5" t="s">
        <v>74</v>
      </c>
      <c r="E5" t="s">
        <v>74</v>
      </c>
      <c r="F5" t="s">
        <v>111</v>
      </c>
      <c r="G5" t="s">
        <v>74</v>
      </c>
      <c r="H5" t="s">
        <v>74</v>
      </c>
      <c r="I5" t="s">
        <v>112</v>
      </c>
      <c r="J5" t="s">
        <v>76</v>
      </c>
      <c r="K5" t="s">
        <v>74</v>
      </c>
      <c r="L5" t="s">
        <v>74</v>
      </c>
      <c r="M5" t="s">
        <v>77</v>
      </c>
      <c r="N5" t="s">
        <v>78</v>
      </c>
      <c r="O5" t="s">
        <v>74</v>
      </c>
      <c r="P5" t="s">
        <v>74</v>
      </c>
      <c r="Q5" t="s">
        <v>74</v>
      </c>
      <c r="R5" t="s">
        <v>74</v>
      </c>
      <c r="S5" t="s">
        <v>74</v>
      </c>
      <c r="T5" t="s">
        <v>113</v>
      </c>
      <c r="U5" t="s">
        <v>74</v>
      </c>
      <c r="V5" t="s">
        <v>114</v>
      </c>
      <c r="W5" t="s">
        <v>74</v>
      </c>
      <c r="X5" t="s">
        <v>74</v>
      </c>
      <c r="Y5" t="s">
        <v>115</v>
      </c>
      <c r="Z5" t="s">
        <v>74</v>
      </c>
      <c r="AA5" t="s">
        <v>74</v>
      </c>
      <c r="AB5" t="s">
        <v>74</v>
      </c>
      <c r="AC5" t="s">
        <v>74</v>
      </c>
      <c r="AD5" t="s">
        <v>74</v>
      </c>
      <c r="AE5" t="s">
        <v>74</v>
      </c>
      <c r="AF5" t="s">
        <v>74</v>
      </c>
      <c r="AG5">
        <v>0</v>
      </c>
      <c r="AH5">
        <v>41</v>
      </c>
      <c r="AI5">
        <v>43</v>
      </c>
      <c r="AJ5">
        <v>0</v>
      </c>
      <c r="AK5">
        <v>1</v>
      </c>
      <c r="AL5" t="s">
        <v>83</v>
      </c>
      <c r="AM5" t="s">
        <v>84</v>
      </c>
      <c r="AN5" t="s">
        <v>85</v>
      </c>
      <c r="AO5" t="s">
        <v>86</v>
      </c>
      <c r="AP5" t="s">
        <v>74</v>
      </c>
      <c r="AQ5" t="s">
        <v>74</v>
      </c>
      <c r="AR5" t="s">
        <v>87</v>
      </c>
      <c r="AS5" t="s">
        <v>88</v>
      </c>
      <c r="AT5" t="s">
        <v>89</v>
      </c>
      <c r="AU5">
        <v>1992</v>
      </c>
      <c r="AV5">
        <v>4</v>
      </c>
      <c r="AW5">
        <v>3</v>
      </c>
      <c r="AX5" t="s">
        <v>74</v>
      </c>
      <c r="AY5" t="s">
        <v>74</v>
      </c>
      <c r="AZ5" t="s">
        <v>74</v>
      </c>
      <c r="BA5" t="s">
        <v>74</v>
      </c>
      <c r="BB5">
        <v>293</v>
      </c>
      <c r="BC5">
        <v>304</v>
      </c>
      <c r="BD5" t="s">
        <v>74</v>
      </c>
      <c r="BE5" t="s">
        <v>116</v>
      </c>
      <c r="BF5" t="str">
        <f>HYPERLINK("http://dx.doi.org/10.1017/S0954102092000452","http://dx.doi.org/10.1017/S0954102092000452")</f>
        <v>http://dx.doi.org/10.1017/S0954102092000452</v>
      </c>
      <c r="BG5" t="s">
        <v>74</v>
      </c>
      <c r="BH5" t="s">
        <v>74</v>
      </c>
      <c r="BI5">
        <v>12</v>
      </c>
      <c r="BJ5" t="s">
        <v>91</v>
      </c>
      <c r="BK5" t="s">
        <v>92</v>
      </c>
      <c r="BL5" t="s">
        <v>93</v>
      </c>
      <c r="BM5" t="s">
        <v>94</v>
      </c>
      <c r="BN5" t="s">
        <v>74</v>
      </c>
      <c r="BO5" t="s">
        <v>74</v>
      </c>
      <c r="BP5" t="s">
        <v>74</v>
      </c>
      <c r="BQ5" t="s">
        <v>74</v>
      </c>
      <c r="BR5" t="s">
        <v>95</v>
      </c>
      <c r="BS5" t="s">
        <v>117</v>
      </c>
      <c r="BT5" t="str">
        <f>HYPERLINK("https%3A%2F%2Fwww.webofscience.com%2Fwos%2Fwoscc%2Ffull-record%2FWOS:A1992JL47200006","View Full Record in Web of Science")</f>
        <v>View Full Record in Web of Science</v>
      </c>
    </row>
    <row r="6" spans="1:72" x14ac:dyDescent="0.15">
      <c r="A6" t="s">
        <v>72</v>
      </c>
      <c r="B6" t="s">
        <v>118</v>
      </c>
      <c r="C6" t="s">
        <v>74</v>
      </c>
      <c r="D6" t="s">
        <v>74</v>
      </c>
      <c r="E6" t="s">
        <v>74</v>
      </c>
      <c r="F6" t="s">
        <v>118</v>
      </c>
      <c r="G6" t="s">
        <v>74</v>
      </c>
      <c r="H6" t="s">
        <v>74</v>
      </c>
      <c r="I6" t="s">
        <v>119</v>
      </c>
      <c r="J6" t="s">
        <v>76</v>
      </c>
      <c r="K6" t="s">
        <v>74</v>
      </c>
      <c r="L6" t="s">
        <v>74</v>
      </c>
      <c r="M6" t="s">
        <v>77</v>
      </c>
      <c r="N6" t="s">
        <v>78</v>
      </c>
      <c r="O6" t="s">
        <v>74</v>
      </c>
      <c r="P6" t="s">
        <v>74</v>
      </c>
      <c r="Q6" t="s">
        <v>74</v>
      </c>
      <c r="R6" t="s">
        <v>74</v>
      </c>
      <c r="S6" t="s">
        <v>74</v>
      </c>
      <c r="T6" t="s">
        <v>120</v>
      </c>
      <c r="U6" t="s">
        <v>74</v>
      </c>
      <c r="V6" t="s">
        <v>121</v>
      </c>
      <c r="W6" t="s">
        <v>74</v>
      </c>
      <c r="X6" t="s">
        <v>74</v>
      </c>
      <c r="Y6" t="s">
        <v>122</v>
      </c>
      <c r="Z6" t="s">
        <v>74</v>
      </c>
      <c r="AA6" t="s">
        <v>74</v>
      </c>
      <c r="AB6" t="s">
        <v>74</v>
      </c>
      <c r="AC6" t="s">
        <v>74</v>
      </c>
      <c r="AD6" t="s">
        <v>74</v>
      </c>
      <c r="AE6" t="s">
        <v>74</v>
      </c>
      <c r="AF6" t="s">
        <v>74</v>
      </c>
      <c r="AG6">
        <v>0</v>
      </c>
      <c r="AH6">
        <v>5</v>
      </c>
      <c r="AI6">
        <v>7</v>
      </c>
      <c r="AJ6">
        <v>0</v>
      </c>
      <c r="AK6">
        <v>0</v>
      </c>
      <c r="AL6" t="s">
        <v>83</v>
      </c>
      <c r="AM6" t="s">
        <v>84</v>
      </c>
      <c r="AN6" t="s">
        <v>85</v>
      </c>
      <c r="AO6" t="s">
        <v>86</v>
      </c>
      <c r="AP6" t="s">
        <v>74</v>
      </c>
      <c r="AQ6" t="s">
        <v>74</v>
      </c>
      <c r="AR6" t="s">
        <v>87</v>
      </c>
      <c r="AS6" t="s">
        <v>88</v>
      </c>
      <c r="AT6" t="s">
        <v>89</v>
      </c>
      <c r="AU6">
        <v>1992</v>
      </c>
      <c r="AV6">
        <v>4</v>
      </c>
      <c r="AW6">
        <v>3</v>
      </c>
      <c r="AX6" t="s">
        <v>74</v>
      </c>
      <c r="AY6" t="s">
        <v>74</v>
      </c>
      <c r="AZ6" t="s">
        <v>74</v>
      </c>
      <c r="BA6" t="s">
        <v>74</v>
      </c>
      <c r="BB6">
        <v>305</v>
      </c>
      <c r="BC6">
        <v>310</v>
      </c>
      <c r="BD6" t="s">
        <v>74</v>
      </c>
      <c r="BE6" t="s">
        <v>123</v>
      </c>
      <c r="BF6" t="str">
        <f>HYPERLINK("http://dx.doi.org/10.1017/S0954102092000464","http://dx.doi.org/10.1017/S0954102092000464")</f>
        <v>http://dx.doi.org/10.1017/S0954102092000464</v>
      </c>
      <c r="BG6" t="s">
        <v>74</v>
      </c>
      <c r="BH6" t="s">
        <v>74</v>
      </c>
      <c r="BI6">
        <v>6</v>
      </c>
      <c r="BJ6" t="s">
        <v>91</v>
      </c>
      <c r="BK6" t="s">
        <v>92</v>
      </c>
      <c r="BL6" t="s">
        <v>93</v>
      </c>
      <c r="BM6" t="s">
        <v>94</v>
      </c>
      <c r="BN6" t="s">
        <v>74</v>
      </c>
      <c r="BO6" t="s">
        <v>74</v>
      </c>
      <c r="BP6" t="s">
        <v>74</v>
      </c>
      <c r="BQ6" t="s">
        <v>74</v>
      </c>
      <c r="BR6" t="s">
        <v>95</v>
      </c>
      <c r="BS6" t="s">
        <v>124</v>
      </c>
      <c r="BT6" t="str">
        <f>HYPERLINK("https%3A%2F%2Fwww.webofscience.com%2Fwos%2Fwoscc%2Ffull-record%2FWOS:A1992JL47200007","View Full Record in Web of Science")</f>
        <v>View Full Record in Web of Science</v>
      </c>
    </row>
    <row r="7" spans="1:72" x14ac:dyDescent="0.15">
      <c r="A7" t="s">
        <v>72</v>
      </c>
      <c r="B7" t="s">
        <v>125</v>
      </c>
      <c r="C7" t="s">
        <v>74</v>
      </c>
      <c r="D7" t="s">
        <v>74</v>
      </c>
      <c r="E7" t="s">
        <v>74</v>
      </c>
      <c r="F7" t="s">
        <v>125</v>
      </c>
      <c r="G7" t="s">
        <v>74</v>
      </c>
      <c r="H7" t="s">
        <v>74</v>
      </c>
      <c r="I7" t="s">
        <v>126</v>
      </c>
      <c r="J7" t="s">
        <v>76</v>
      </c>
      <c r="K7" t="s">
        <v>74</v>
      </c>
      <c r="L7" t="s">
        <v>74</v>
      </c>
      <c r="M7" t="s">
        <v>77</v>
      </c>
      <c r="N7" t="s">
        <v>78</v>
      </c>
      <c r="O7" t="s">
        <v>74</v>
      </c>
      <c r="P7" t="s">
        <v>74</v>
      </c>
      <c r="Q7" t="s">
        <v>74</v>
      </c>
      <c r="R7" t="s">
        <v>74</v>
      </c>
      <c r="S7" t="s">
        <v>74</v>
      </c>
      <c r="T7" t="s">
        <v>127</v>
      </c>
      <c r="U7" t="s">
        <v>74</v>
      </c>
      <c r="V7" t="s">
        <v>128</v>
      </c>
      <c r="W7" t="s">
        <v>74</v>
      </c>
      <c r="X7" t="s">
        <v>74</v>
      </c>
      <c r="Y7" t="s">
        <v>129</v>
      </c>
      <c r="Z7" t="s">
        <v>74</v>
      </c>
      <c r="AA7" t="s">
        <v>74</v>
      </c>
      <c r="AB7" t="s">
        <v>74</v>
      </c>
      <c r="AC7" t="s">
        <v>74</v>
      </c>
      <c r="AD7" t="s">
        <v>74</v>
      </c>
      <c r="AE7" t="s">
        <v>74</v>
      </c>
      <c r="AF7" t="s">
        <v>74</v>
      </c>
      <c r="AG7">
        <v>0</v>
      </c>
      <c r="AH7">
        <v>22</v>
      </c>
      <c r="AI7">
        <v>26</v>
      </c>
      <c r="AJ7">
        <v>0</v>
      </c>
      <c r="AK7">
        <v>1</v>
      </c>
      <c r="AL7" t="s">
        <v>83</v>
      </c>
      <c r="AM7" t="s">
        <v>84</v>
      </c>
      <c r="AN7" t="s">
        <v>85</v>
      </c>
      <c r="AO7" t="s">
        <v>86</v>
      </c>
      <c r="AP7" t="s">
        <v>74</v>
      </c>
      <c r="AQ7" t="s">
        <v>74</v>
      </c>
      <c r="AR7" t="s">
        <v>87</v>
      </c>
      <c r="AS7" t="s">
        <v>88</v>
      </c>
      <c r="AT7" t="s">
        <v>89</v>
      </c>
      <c r="AU7">
        <v>1992</v>
      </c>
      <c r="AV7">
        <v>4</v>
      </c>
      <c r="AW7">
        <v>3</v>
      </c>
      <c r="AX7" t="s">
        <v>74</v>
      </c>
      <c r="AY7" t="s">
        <v>74</v>
      </c>
      <c r="AZ7" t="s">
        <v>74</v>
      </c>
      <c r="BA7" t="s">
        <v>74</v>
      </c>
      <c r="BB7">
        <v>311</v>
      </c>
      <c r="BC7">
        <v>326</v>
      </c>
      <c r="BD7" t="s">
        <v>74</v>
      </c>
      <c r="BE7" t="s">
        <v>130</v>
      </c>
      <c r="BF7" t="str">
        <f>HYPERLINK("http://dx.doi.org/10.1017/S0954102092000476","http://dx.doi.org/10.1017/S0954102092000476")</f>
        <v>http://dx.doi.org/10.1017/S0954102092000476</v>
      </c>
      <c r="BG7" t="s">
        <v>74</v>
      </c>
      <c r="BH7" t="s">
        <v>74</v>
      </c>
      <c r="BI7">
        <v>16</v>
      </c>
      <c r="BJ7" t="s">
        <v>91</v>
      </c>
      <c r="BK7" t="s">
        <v>92</v>
      </c>
      <c r="BL7" t="s">
        <v>93</v>
      </c>
      <c r="BM7" t="s">
        <v>94</v>
      </c>
      <c r="BN7" t="s">
        <v>74</v>
      </c>
      <c r="BO7" t="s">
        <v>74</v>
      </c>
      <c r="BP7" t="s">
        <v>74</v>
      </c>
      <c r="BQ7" t="s">
        <v>74</v>
      </c>
      <c r="BR7" t="s">
        <v>95</v>
      </c>
      <c r="BS7" t="s">
        <v>131</v>
      </c>
      <c r="BT7" t="str">
        <f>HYPERLINK("https%3A%2F%2Fwww.webofscience.com%2Fwos%2Fwoscc%2Ffull-record%2FWOS:A1992JL47200008","View Full Record in Web of Science")</f>
        <v>View Full Record in Web of Science</v>
      </c>
    </row>
    <row r="8" spans="1:72" x14ac:dyDescent="0.15">
      <c r="A8" t="s">
        <v>72</v>
      </c>
      <c r="B8" t="s">
        <v>132</v>
      </c>
      <c r="C8" t="s">
        <v>74</v>
      </c>
      <c r="D8" t="s">
        <v>74</v>
      </c>
      <c r="E8" t="s">
        <v>74</v>
      </c>
      <c r="F8" t="s">
        <v>132</v>
      </c>
      <c r="G8" t="s">
        <v>74</v>
      </c>
      <c r="H8" t="s">
        <v>74</v>
      </c>
      <c r="I8" t="s">
        <v>133</v>
      </c>
      <c r="J8" t="s">
        <v>76</v>
      </c>
      <c r="K8" t="s">
        <v>74</v>
      </c>
      <c r="L8" t="s">
        <v>74</v>
      </c>
      <c r="M8" t="s">
        <v>77</v>
      </c>
      <c r="N8" t="s">
        <v>78</v>
      </c>
      <c r="O8" t="s">
        <v>74</v>
      </c>
      <c r="P8" t="s">
        <v>74</v>
      </c>
      <c r="Q8" t="s">
        <v>74</v>
      </c>
      <c r="R8" t="s">
        <v>74</v>
      </c>
      <c r="S8" t="s">
        <v>74</v>
      </c>
      <c r="T8" t="s">
        <v>134</v>
      </c>
      <c r="U8" t="s">
        <v>74</v>
      </c>
      <c r="V8" t="s">
        <v>135</v>
      </c>
      <c r="W8" t="s">
        <v>74</v>
      </c>
      <c r="X8" t="s">
        <v>74</v>
      </c>
      <c r="Y8" t="s">
        <v>136</v>
      </c>
      <c r="Z8" t="s">
        <v>74</v>
      </c>
      <c r="AA8" t="s">
        <v>137</v>
      </c>
      <c r="AB8" t="s">
        <v>74</v>
      </c>
      <c r="AC8" t="s">
        <v>74</v>
      </c>
      <c r="AD8" t="s">
        <v>74</v>
      </c>
      <c r="AE8" t="s">
        <v>74</v>
      </c>
      <c r="AF8" t="s">
        <v>74</v>
      </c>
      <c r="AG8">
        <v>0</v>
      </c>
      <c r="AH8">
        <v>13</v>
      </c>
      <c r="AI8">
        <v>14</v>
      </c>
      <c r="AJ8">
        <v>0</v>
      </c>
      <c r="AK8">
        <v>0</v>
      </c>
      <c r="AL8" t="s">
        <v>83</v>
      </c>
      <c r="AM8" t="s">
        <v>84</v>
      </c>
      <c r="AN8" t="s">
        <v>85</v>
      </c>
      <c r="AO8" t="s">
        <v>86</v>
      </c>
      <c r="AP8" t="s">
        <v>74</v>
      </c>
      <c r="AQ8" t="s">
        <v>74</v>
      </c>
      <c r="AR8" t="s">
        <v>87</v>
      </c>
      <c r="AS8" t="s">
        <v>88</v>
      </c>
      <c r="AT8" t="s">
        <v>89</v>
      </c>
      <c r="AU8">
        <v>1992</v>
      </c>
      <c r="AV8">
        <v>4</v>
      </c>
      <c r="AW8">
        <v>3</v>
      </c>
      <c r="AX8" t="s">
        <v>74</v>
      </c>
      <c r="AY8" t="s">
        <v>74</v>
      </c>
      <c r="AZ8" t="s">
        <v>74</v>
      </c>
      <c r="BA8" t="s">
        <v>74</v>
      </c>
      <c r="BB8">
        <v>327</v>
      </c>
      <c r="BC8">
        <v>336</v>
      </c>
      <c r="BD8" t="s">
        <v>74</v>
      </c>
      <c r="BE8" t="s">
        <v>138</v>
      </c>
      <c r="BF8" t="str">
        <f>HYPERLINK("http://dx.doi.org/10.1017/S0954102092000488","http://dx.doi.org/10.1017/S0954102092000488")</f>
        <v>http://dx.doi.org/10.1017/S0954102092000488</v>
      </c>
      <c r="BG8" t="s">
        <v>74</v>
      </c>
      <c r="BH8" t="s">
        <v>74</v>
      </c>
      <c r="BI8">
        <v>10</v>
      </c>
      <c r="BJ8" t="s">
        <v>91</v>
      </c>
      <c r="BK8" t="s">
        <v>92</v>
      </c>
      <c r="BL8" t="s">
        <v>93</v>
      </c>
      <c r="BM8" t="s">
        <v>94</v>
      </c>
      <c r="BN8" t="s">
        <v>74</v>
      </c>
      <c r="BO8" t="s">
        <v>74</v>
      </c>
      <c r="BP8" t="s">
        <v>74</v>
      </c>
      <c r="BQ8" t="s">
        <v>74</v>
      </c>
      <c r="BR8" t="s">
        <v>95</v>
      </c>
      <c r="BS8" t="s">
        <v>139</v>
      </c>
      <c r="BT8" t="str">
        <f>HYPERLINK("https%3A%2F%2Fwww.webofscience.com%2Fwos%2Fwoscc%2Ffull-record%2FWOS:A1992JL47200009","View Full Record in Web of Science")</f>
        <v>View Full Record in Web of Science</v>
      </c>
    </row>
    <row r="9" spans="1:72" x14ac:dyDescent="0.15">
      <c r="A9" t="s">
        <v>72</v>
      </c>
      <c r="B9" t="s">
        <v>140</v>
      </c>
      <c r="C9" t="s">
        <v>74</v>
      </c>
      <c r="D9" t="s">
        <v>74</v>
      </c>
      <c r="E9" t="s">
        <v>74</v>
      </c>
      <c r="F9" t="s">
        <v>140</v>
      </c>
      <c r="G9" t="s">
        <v>74</v>
      </c>
      <c r="H9" t="s">
        <v>74</v>
      </c>
      <c r="I9" t="s">
        <v>141</v>
      </c>
      <c r="J9" t="s">
        <v>76</v>
      </c>
      <c r="K9" t="s">
        <v>74</v>
      </c>
      <c r="L9" t="s">
        <v>74</v>
      </c>
      <c r="M9" t="s">
        <v>77</v>
      </c>
      <c r="N9" t="s">
        <v>78</v>
      </c>
      <c r="O9" t="s">
        <v>74</v>
      </c>
      <c r="P9" t="s">
        <v>74</v>
      </c>
      <c r="Q9" t="s">
        <v>74</v>
      </c>
      <c r="R9" t="s">
        <v>74</v>
      </c>
      <c r="S9" t="s">
        <v>74</v>
      </c>
      <c r="T9" t="s">
        <v>142</v>
      </c>
      <c r="U9" t="s">
        <v>74</v>
      </c>
      <c r="V9" t="s">
        <v>143</v>
      </c>
      <c r="W9" t="s">
        <v>74</v>
      </c>
      <c r="X9" t="s">
        <v>74</v>
      </c>
      <c r="Y9" t="s">
        <v>144</v>
      </c>
      <c r="Z9" t="s">
        <v>74</v>
      </c>
      <c r="AA9" t="s">
        <v>74</v>
      </c>
      <c r="AB9" t="s">
        <v>74</v>
      </c>
      <c r="AC9" t="s">
        <v>74</v>
      </c>
      <c r="AD9" t="s">
        <v>74</v>
      </c>
      <c r="AE9" t="s">
        <v>74</v>
      </c>
      <c r="AF9" t="s">
        <v>74</v>
      </c>
      <c r="AG9">
        <v>0</v>
      </c>
      <c r="AH9">
        <v>24</v>
      </c>
      <c r="AI9">
        <v>25</v>
      </c>
      <c r="AJ9">
        <v>0</v>
      </c>
      <c r="AK9">
        <v>1</v>
      </c>
      <c r="AL9" t="s">
        <v>83</v>
      </c>
      <c r="AM9" t="s">
        <v>84</v>
      </c>
      <c r="AN9" t="s">
        <v>85</v>
      </c>
      <c r="AO9" t="s">
        <v>86</v>
      </c>
      <c r="AP9" t="s">
        <v>74</v>
      </c>
      <c r="AQ9" t="s">
        <v>74</v>
      </c>
      <c r="AR9" t="s">
        <v>87</v>
      </c>
      <c r="AS9" t="s">
        <v>88</v>
      </c>
      <c r="AT9" t="s">
        <v>89</v>
      </c>
      <c r="AU9">
        <v>1992</v>
      </c>
      <c r="AV9">
        <v>4</v>
      </c>
      <c r="AW9">
        <v>3</v>
      </c>
      <c r="AX9" t="s">
        <v>74</v>
      </c>
      <c r="AY9" t="s">
        <v>74</v>
      </c>
      <c r="AZ9" t="s">
        <v>74</v>
      </c>
      <c r="BA9" t="s">
        <v>74</v>
      </c>
      <c r="BB9">
        <v>337</v>
      </c>
      <c r="BC9">
        <v>353</v>
      </c>
      <c r="BD9" t="s">
        <v>74</v>
      </c>
      <c r="BE9" t="s">
        <v>145</v>
      </c>
      <c r="BF9" t="str">
        <f>HYPERLINK("http://dx.doi.org/10.1017/S095410209200049X","http://dx.doi.org/10.1017/S095410209200049X")</f>
        <v>http://dx.doi.org/10.1017/S095410209200049X</v>
      </c>
      <c r="BG9" t="s">
        <v>74</v>
      </c>
      <c r="BH9" t="s">
        <v>74</v>
      </c>
      <c r="BI9">
        <v>17</v>
      </c>
      <c r="BJ9" t="s">
        <v>91</v>
      </c>
      <c r="BK9" t="s">
        <v>92</v>
      </c>
      <c r="BL9" t="s">
        <v>93</v>
      </c>
      <c r="BM9" t="s">
        <v>94</v>
      </c>
      <c r="BN9" t="s">
        <v>74</v>
      </c>
      <c r="BO9" t="s">
        <v>74</v>
      </c>
      <c r="BP9" t="s">
        <v>74</v>
      </c>
      <c r="BQ9" t="s">
        <v>74</v>
      </c>
      <c r="BR9" t="s">
        <v>95</v>
      </c>
      <c r="BS9" t="s">
        <v>146</v>
      </c>
      <c r="BT9" t="str">
        <f>HYPERLINK("https%3A%2F%2Fwww.webofscience.com%2Fwos%2Fwoscc%2Ffull-record%2FWOS:A1992JL47200010","View Full Record in Web of Science")</f>
        <v>View Full Record in Web of Science</v>
      </c>
    </row>
    <row r="10" spans="1:72" x14ac:dyDescent="0.15">
      <c r="A10" t="s">
        <v>72</v>
      </c>
      <c r="B10" t="s">
        <v>147</v>
      </c>
      <c r="C10" t="s">
        <v>74</v>
      </c>
      <c r="D10" t="s">
        <v>74</v>
      </c>
      <c r="E10" t="s">
        <v>74</v>
      </c>
      <c r="F10" t="s">
        <v>147</v>
      </c>
      <c r="G10" t="s">
        <v>74</v>
      </c>
      <c r="H10" t="s">
        <v>74</v>
      </c>
      <c r="I10" t="s">
        <v>148</v>
      </c>
      <c r="J10" t="s">
        <v>76</v>
      </c>
      <c r="K10" t="s">
        <v>74</v>
      </c>
      <c r="L10" t="s">
        <v>74</v>
      </c>
      <c r="M10" t="s">
        <v>77</v>
      </c>
      <c r="N10" t="s">
        <v>78</v>
      </c>
      <c r="O10" t="s">
        <v>74</v>
      </c>
      <c r="P10" t="s">
        <v>74</v>
      </c>
      <c r="Q10" t="s">
        <v>74</v>
      </c>
      <c r="R10" t="s">
        <v>74</v>
      </c>
      <c r="S10" t="s">
        <v>74</v>
      </c>
      <c r="T10" t="s">
        <v>149</v>
      </c>
      <c r="U10" t="s">
        <v>74</v>
      </c>
      <c r="V10" t="s">
        <v>150</v>
      </c>
      <c r="W10" t="s">
        <v>74</v>
      </c>
      <c r="X10" t="s">
        <v>74</v>
      </c>
      <c r="Y10" t="s">
        <v>151</v>
      </c>
      <c r="Z10" t="s">
        <v>74</v>
      </c>
      <c r="AA10" t="s">
        <v>74</v>
      </c>
      <c r="AB10" t="s">
        <v>74</v>
      </c>
      <c r="AC10" t="s">
        <v>74</v>
      </c>
      <c r="AD10" t="s">
        <v>74</v>
      </c>
      <c r="AE10" t="s">
        <v>74</v>
      </c>
      <c r="AF10" t="s">
        <v>74</v>
      </c>
      <c r="AG10">
        <v>0</v>
      </c>
      <c r="AH10">
        <v>45</v>
      </c>
      <c r="AI10">
        <v>48</v>
      </c>
      <c r="AJ10">
        <v>0</v>
      </c>
      <c r="AK10">
        <v>1</v>
      </c>
      <c r="AL10" t="s">
        <v>83</v>
      </c>
      <c r="AM10" t="s">
        <v>84</v>
      </c>
      <c r="AN10" t="s">
        <v>85</v>
      </c>
      <c r="AO10" t="s">
        <v>86</v>
      </c>
      <c r="AP10" t="s">
        <v>74</v>
      </c>
      <c r="AQ10" t="s">
        <v>74</v>
      </c>
      <c r="AR10" t="s">
        <v>87</v>
      </c>
      <c r="AS10" t="s">
        <v>88</v>
      </c>
      <c r="AT10" t="s">
        <v>89</v>
      </c>
      <c r="AU10">
        <v>1992</v>
      </c>
      <c r="AV10">
        <v>4</v>
      </c>
      <c r="AW10">
        <v>3</v>
      </c>
      <c r="AX10" t="s">
        <v>74</v>
      </c>
      <c r="AY10" t="s">
        <v>74</v>
      </c>
      <c r="AZ10" t="s">
        <v>74</v>
      </c>
      <c r="BA10" t="s">
        <v>74</v>
      </c>
      <c r="BB10">
        <v>355</v>
      </c>
      <c r="BC10">
        <v>362</v>
      </c>
      <c r="BD10" t="s">
        <v>74</v>
      </c>
      <c r="BE10" t="s">
        <v>152</v>
      </c>
      <c r="BF10" t="str">
        <f>HYPERLINK("http://dx.doi.org/10.1017/S0954102092000506","http://dx.doi.org/10.1017/S0954102092000506")</f>
        <v>http://dx.doi.org/10.1017/S0954102092000506</v>
      </c>
      <c r="BG10" t="s">
        <v>74</v>
      </c>
      <c r="BH10" t="s">
        <v>74</v>
      </c>
      <c r="BI10">
        <v>8</v>
      </c>
      <c r="BJ10" t="s">
        <v>91</v>
      </c>
      <c r="BK10" t="s">
        <v>92</v>
      </c>
      <c r="BL10" t="s">
        <v>93</v>
      </c>
      <c r="BM10" t="s">
        <v>94</v>
      </c>
      <c r="BN10" t="s">
        <v>74</v>
      </c>
      <c r="BO10" t="s">
        <v>74</v>
      </c>
      <c r="BP10" t="s">
        <v>74</v>
      </c>
      <c r="BQ10" t="s">
        <v>74</v>
      </c>
      <c r="BR10" t="s">
        <v>95</v>
      </c>
      <c r="BS10" t="s">
        <v>153</v>
      </c>
      <c r="BT10" t="str">
        <f>HYPERLINK("https%3A%2F%2Fwww.webofscience.com%2Fwos%2Fwoscc%2Ffull-record%2FWOS:A1992JL47200011","View Full Record in Web of Science")</f>
        <v>View Full Record in Web of Science</v>
      </c>
    </row>
    <row r="11" spans="1:72" x14ac:dyDescent="0.15">
      <c r="A11" t="s">
        <v>72</v>
      </c>
      <c r="B11" t="s">
        <v>154</v>
      </c>
      <c r="C11" t="s">
        <v>74</v>
      </c>
      <c r="D11" t="s">
        <v>74</v>
      </c>
      <c r="E11" t="s">
        <v>74</v>
      </c>
      <c r="F11" t="s">
        <v>154</v>
      </c>
      <c r="G11" t="s">
        <v>74</v>
      </c>
      <c r="H11" t="s">
        <v>74</v>
      </c>
      <c r="I11" t="s">
        <v>155</v>
      </c>
      <c r="J11" t="s">
        <v>76</v>
      </c>
      <c r="K11" t="s">
        <v>74</v>
      </c>
      <c r="L11" t="s">
        <v>74</v>
      </c>
      <c r="M11" t="s">
        <v>77</v>
      </c>
      <c r="N11" t="s">
        <v>156</v>
      </c>
      <c r="O11" t="s">
        <v>74</v>
      </c>
      <c r="P11" t="s">
        <v>74</v>
      </c>
      <c r="Q11" t="s">
        <v>74</v>
      </c>
      <c r="R11" t="s">
        <v>74</v>
      </c>
      <c r="S11" t="s">
        <v>74</v>
      </c>
      <c r="T11" t="s">
        <v>74</v>
      </c>
      <c r="U11" t="s">
        <v>74</v>
      </c>
      <c r="V11" t="s">
        <v>74</v>
      </c>
      <c r="W11" t="s">
        <v>74</v>
      </c>
      <c r="X11" t="s">
        <v>74</v>
      </c>
      <c r="Y11" t="s">
        <v>74</v>
      </c>
      <c r="Z11" t="s">
        <v>74</v>
      </c>
      <c r="AA11" t="s">
        <v>74</v>
      </c>
      <c r="AB11" t="s">
        <v>74</v>
      </c>
      <c r="AC11" t="s">
        <v>74</v>
      </c>
      <c r="AD11" t="s">
        <v>74</v>
      </c>
      <c r="AE11" t="s">
        <v>74</v>
      </c>
      <c r="AF11" t="s">
        <v>74</v>
      </c>
      <c r="AG11">
        <v>0</v>
      </c>
      <c r="AH11">
        <v>0</v>
      </c>
      <c r="AI11">
        <v>0</v>
      </c>
      <c r="AJ11">
        <v>0</v>
      </c>
      <c r="AK11">
        <v>1</v>
      </c>
      <c r="AL11" t="s">
        <v>83</v>
      </c>
      <c r="AM11" t="s">
        <v>84</v>
      </c>
      <c r="AN11" t="s">
        <v>85</v>
      </c>
      <c r="AO11" t="s">
        <v>86</v>
      </c>
      <c r="AP11" t="s">
        <v>74</v>
      </c>
      <c r="AQ11" t="s">
        <v>74</v>
      </c>
      <c r="AR11" t="s">
        <v>87</v>
      </c>
      <c r="AS11" t="s">
        <v>88</v>
      </c>
      <c r="AT11" t="s">
        <v>89</v>
      </c>
      <c r="AU11">
        <v>1992</v>
      </c>
      <c r="AV11">
        <v>4</v>
      </c>
      <c r="AW11">
        <v>3</v>
      </c>
      <c r="AX11" t="s">
        <v>74</v>
      </c>
      <c r="AY11" t="s">
        <v>74</v>
      </c>
      <c r="AZ11" t="s">
        <v>74</v>
      </c>
      <c r="BA11" t="s">
        <v>74</v>
      </c>
      <c r="BB11">
        <v>365</v>
      </c>
      <c r="BC11">
        <v>366</v>
      </c>
      <c r="BD11" t="s">
        <v>74</v>
      </c>
      <c r="BE11" t="s">
        <v>157</v>
      </c>
      <c r="BF11" t="str">
        <f>HYPERLINK("http://dx.doi.org/10.1017/S095410209221052X","http://dx.doi.org/10.1017/S095410209221052X")</f>
        <v>http://dx.doi.org/10.1017/S095410209221052X</v>
      </c>
      <c r="BG11" t="s">
        <v>74</v>
      </c>
      <c r="BH11" t="s">
        <v>74</v>
      </c>
      <c r="BI11">
        <v>2</v>
      </c>
      <c r="BJ11" t="s">
        <v>91</v>
      </c>
      <c r="BK11" t="s">
        <v>92</v>
      </c>
      <c r="BL11" t="s">
        <v>93</v>
      </c>
      <c r="BM11" t="s">
        <v>94</v>
      </c>
      <c r="BN11" t="s">
        <v>74</v>
      </c>
      <c r="BO11" t="s">
        <v>74</v>
      </c>
      <c r="BP11" t="s">
        <v>74</v>
      </c>
      <c r="BQ11" t="s">
        <v>74</v>
      </c>
      <c r="BR11" t="s">
        <v>95</v>
      </c>
      <c r="BS11" t="s">
        <v>158</v>
      </c>
      <c r="BT11" t="str">
        <f>HYPERLINK("https%3A%2F%2Fwww.webofscience.com%2Fwos%2Fwoscc%2Ffull-record%2FWOS:A1992JL47200012","View Full Record in Web of Science")</f>
        <v>View Full Record in Web of Science</v>
      </c>
    </row>
    <row r="12" spans="1:72" x14ac:dyDescent="0.15">
      <c r="A12" t="s">
        <v>72</v>
      </c>
      <c r="B12" t="s">
        <v>159</v>
      </c>
      <c r="C12" t="s">
        <v>74</v>
      </c>
      <c r="D12" t="s">
        <v>74</v>
      </c>
      <c r="E12" t="s">
        <v>74</v>
      </c>
      <c r="F12" t="s">
        <v>159</v>
      </c>
      <c r="G12" t="s">
        <v>74</v>
      </c>
      <c r="H12" t="s">
        <v>74</v>
      </c>
      <c r="I12" t="s">
        <v>160</v>
      </c>
      <c r="J12" t="s">
        <v>161</v>
      </c>
      <c r="K12" t="s">
        <v>74</v>
      </c>
      <c r="L12" t="s">
        <v>74</v>
      </c>
      <c r="M12" t="s">
        <v>77</v>
      </c>
      <c r="N12" t="s">
        <v>78</v>
      </c>
      <c r="O12" t="s">
        <v>74</v>
      </c>
      <c r="P12" t="s">
        <v>74</v>
      </c>
      <c r="Q12" t="s">
        <v>74</v>
      </c>
      <c r="R12" t="s">
        <v>74</v>
      </c>
      <c r="S12" t="s">
        <v>74</v>
      </c>
      <c r="T12" t="s">
        <v>162</v>
      </c>
      <c r="U12" t="s">
        <v>163</v>
      </c>
      <c r="V12" t="s">
        <v>164</v>
      </c>
      <c r="W12" t="s">
        <v>74</v>
      </c>
      <c r="X12" t="s">
        <v>74</v>
      </c>
      <c r="Y12" t="s">
        <v>165</v>
      </c>
      <c r="Z12" t="s">
        <v>74</v>
      </c>
      <c r="AA12" t="s">
        <v>74</v>
      </c>
      <c r="AB12" t="s">
        <v>74</v>
      </c>
      <c r="AC12" t="s">
        <v>74</v>
      </c>
      <c r="AD12" t="s">
        <v>74</v>
      </c>
      <c r="AE12" t="s">
        <v>74</v>
      </c>
      <c r="AF12" t="s">
        <v>74</v>
      </c>
      <c r="AG12">
        <v>18</v>
      </c>
      <c r="AH12">
        <v>4</v>
      </c>
      <c r="AI12">
        <v>5</v>
      </c>
      <c r="AJ12">
        <v>0</v>
      </c>
      <c r="AK12">
        <v>6</v>
      </c>
      <c r="AL12" t="s">
        <v>166</v>
      </c>
      <c r="AM12" t="s">
        <v>167</v>
      </c>
      <c r="AN12" t="s">
        <v>168</v>
      </c>
      <c r="AO12" t="s">
        <v>169</v>
      </c>
      <c r="AP12" t="s">
        <v>74</v>
      </c>
      <c r="AQ12" t="s">
        <v>74</v>
      </c>
      <c r="AR12" t="s">
        <v>170</v>
      </c>
      <c r="AS12" t="s">
        <v>171</v>
      </c>
      <c r="AT12" t="s">
        <v>89</v>
      </c>
      <c r="AU12">
        <v>1992</v>
      </c>
      <c r="AV12">
        <v>39</v>
      </c>
      <c r="AW12">
        <v>4</v>
      </c>
      <c r="AX12" t="s">
        <v>74</v>
      </c>
      <c r="AY12" t="s">
        <v>74</v>
      </c>
      <c r="AZ12" t="s">
        <v>74</v>
      </c>
      <c r="BA12" t="s">
        <v>74</v>
      </c>
      <c r="BB12">
        <v>473</v>
      </c>
      <c r="BC12">
        <v>480</v>
      </c>
      <c r="BD12" t="s">
        <v>74</v>
      </c>
      <c r="BE12" t="s">
        <v>172</v>
      </c>
      <c r="BF12" t="str">
        <f>HYPERLINK("http://dx.doi.org/10.1080/08120099208728039","http://dx.doi.org/10.1080/08120099208728039")</f>
        <v>http://dx.doi.org/10.1080/08120099208728039</v>
      </c>
      <c r="BG12" t="s">
        <v>74</v>
      </c>
      <c r="BH12" t="s">
        <v>74</v>
      </c>
      <c r="BI12">
        <v>8</v>
      </c>
      <c r="BJ12" t="s">
        <v>173</v>
      </c>
      <c r="BK12" t="s">
        <v>92</v>
      </c>
      <c r="BL12" t="s">
        <v>174</v>
      </c>
      <c r="BM12" t="s">
        <v>175</v>
      </c>
      <c r="BN12" t="s">
        <v>74</v>
      </c>
      <c r="BO12" t="s">
        <v>74</v>
      </c>
      <c r="BP12" t="s">
        <v>74</v>
      </c>
      <c r="BQ12" t="s">
        <v>74</v>
      </c>
      <c r="BR12" t="s">
        <v>95</v>
      </c>
      <c r="BS12" t="s">
        <v>176</v>
      </c>
      <c r="BT12" t="str">
        <f>HYPERLINK("https%3A%2F%2Fwww.webofscience.com%2Fwos%2Fwoscc%2Ffull-record%2FWOS:A1992JP21900003","View Full Record in Web of Science")</f>
        <v>View Full Record in Web of Science</v>
      </c>
    </row>
    <row r="13" spans="1:72" x14ac:dyDescent="0.15">
      <c r="A13" t="s">
        <v>72</v>
      </c>
      <c r="B13" t="s">
        <v>177</v>
      </c>
      <c r="C13" t="s">
        <v>74</v>
      </c>
      <c r="D13" t="s">
        <v>74</v>
      </c>
      <c r="E13" t="s">
        <v>74</v>
      </c>
      <c r="F13" t="s">
        <v>177</v>
      </c>
      <c r="G13" t="s">
        <v>74</v>
      </c>
      <c r="H13" t="s">
        <v>74</v>
      </c>
      <c r="I13" t="s">
        <v>178</v>
      </c>
      <c r="J13" t="s">
        <v>179</v>
      </c>
      <c r="K13" t="s">
        <v>74</v>
      </c>
      <c r="L13" t="s">
        <v>74</v>
      </c>
      <c r="M13" t="s">
        <v>77</v>
      </c>
      <c r="N13" t="s">
        <v>78</v>
      </c>
      <c r="O13" t="s">
        <v>74</v>
      </c>
      <c r="P13" t="s">
        <v>74</v>
      </c>
      <c r="Q13" t="s">
        <v>74</v>
      </c>
      <c r="R13" t="s">
        <v>74</v>
      </c>
      <c r="S13" t="s">
        <v>74</v>
      </c>
      <c r="T13" t="s">
        <v>74</v>
      </c>
      <c r="U13" t="s">
        <v>180</v>
      </c>
      <c r="V13" t="s">
        <v>181</v>
      </c>
      <c r="W13" t="s">
        <v>182</v>
      </c>
      <c r="X13" t="s">
        <v>183</v>
      </c>
      <c r="Y13" t="s">
        <v>184</v>
      </c>
      <c r="Z13" t="s">
        <v>74</v>
      </c>
      <c r="AA13" t="s">
        <v>185</v>
      </c>
      <c r="AB13" t="s">
        <v>186</v>
      </c>
      <c r="AC13" t="s">
        <v>74</v>
      </c>
      <c r="AD13" t="s">
        <v>74</v>
      </c>
      <c r="AE13" t="s">
        <v>74</v>
      </c>
      <c r="AF13" t="s">
        <v>74</v>
      </c>
      <c r="AG13">
        <v>56</v>
      </c>
      <c r="AH13">
        <v>63</v>
      </c>
      <c r="AI13">
        <v>68</v>
      </c>
      <c r="AJ13">
        <v>1</v>
      </c>
      <c r="AK13">
        <v>7</v>
      </c>
      <c r="AL13" t="s">
        <v>187</v>
      </c>
      <c r="AM13" t="s">
        <v>188</v>
      </c>
      <c r="AN13" t="s">
        <v>189</v>
      </c>
      <c r="AO13" t="s">
        <v>190</v>
      </c>
      <c r="AP13" t="s">
        <v>74</v>
      </c>
      <c r="AQ13" t="s">
        <v>74</v>
      </c>
      <c r="AR13" t="s">
        <v>179</v>
      </c>
      <c r="AS13" t="s">
        <v>191</v>
      </c>
      <c r="AT13" t="s">
        <v>192</v>
      </c>
      <c r="AU13">
        <v>1992</v>
      </c>
      <c r="AV13">
        <v>21</v>
      </c>
      <c r="AW13">
        <v>3</v>
      </c>
      <c r="AX13" t="s">
        <v>74</v>
      </c>
      <c r="AY13" t="s">
        <v>74</v>
      </c>
      <c r="AZ13" t="s">
        <v>74</v>
      </c>
      <c r="BA13" t="s">
        <v>74</v>
      </c>
      <c r="BB13">
        <v>209</v>
      </c>
      <c r="BC13">
        <v>222</v>
      </c>
      <c r="BD13" t="s">
        <v>74</v>
      </c>
      <c r="BE13" t="s">
        <v>74</v>
      </c>
      <c r="BF13" t="s">
        <v>74</v>
      </c>
      <c r="BG13" t="s">
        <v>74</v>
      </c>
      <c r="BH13" t="s">
        <v>74</v>
      </c>
      <c r="BI13">
        <v>14</v>
      </c>
      <c r="BJ13" t="s">
        <v>193</v>
      </c>
      <c r="BK13" t="s">
        <v>92</v>
      </c>
      <c r="BL13" t="s">
        <v>194</v>
      </c>
      <c r="BM13" t="s">
        <v>195</v>
      </c>
      <c r="BN13" t="s">
        <v>74</v>
      </c>
      <c r="BO13" t="s">
        <v>74</v>
      </c>
      <c r="BP13" t="s">
        <v>74</v>
      </c>
      <c r="BQ13" t="s">
        <v>74</v>
      </c>
      <c r="BR13" t="s">
        <v>95</v>
      </c>
      <c r="BS13" t="s">
        <v>196</v>
      </c>
      <c r="BT13" t="str">
        <f>HYPERLINK("https%3A%2F%2Fwww.webofscience.com%2Fwos%2Fwoscc%2Ffull-record%2FWOS:A1992JV50000002","View Full Record in Web of Science")</f>
        <v>View Full Record in Web of Science</v>
      </c>
    </row>
    <row r="14" spans="1:72" x14ac:dyDescent="0.15">
      <c r="A14" t="s">
        <v>72</v>
      </c>
      <c r="B14" t="s">
        <v>197</v>
      </c>
      <c r="C14" t="s">
        <v>74</v>
      </c>
      <c r="D14" t="s">
        <v>74</v>
      </c>
      <c r="E14" t="s">
        <v>74</v>
      </c>
      <c r="F14" t="s">
        <v>197</v>
      </c>
      <c r="G14" t="s">
        <v>74</v>
      </c>
      <c r="H14" t="s">
        <v>74</v>
      </c>
      <c r="I14" t="s">
        <v>198</v>
      </c>
      <c r="J14" t="s">
        <v>199</v>
      </c>
      <c r="K14" t="s">
        <v>74</v>
      </c>
      <c r="L14" t="s">
        <v>74</v>
      </c>
      <c r="M14" t="s">
        <v>77</v>
      </c>
      <c r="N14" t="s">
        <v>78</v>
      </c>
      <c r="O14" t="s">
        <v>74</v>
      </c>
      <c r="P14" t="s">
        <v>74</v>
      </c>
      <c r="Q14" t="s">
        <v>74</v>
      </c>
      <c r="R14" t="s">
        <v>74</v>
      </c>
      <c r="S14" t="s">
        <v>74</v>
      </c>
      <c r="T14" t="s">
        <v>74</v>
      </c>
      <c r="U14" t="s">
        <v>74</v>
      </c>
      <c r="V14" t="s">
        <v>200</v>
      </c>
      <c r="W14" t="s">
        <v>74</v>
      </c>
      <c r="X14" t="s">
        <v>74</v>
      </c>
      <c r="Y14" t="s">
        <v>201</v>
      </c>
      <c r="Z14" t="s">
        <v>74</v>
      </c>
      <c r="AA14" t="s">
        <v>202</v>
      </c>
      <c r="AB14" t="s">
        <v>203</v>
      </c>
      <c r="AC14" t="s">
        <v>74</v>
      </c>
      <c r="AD14" t="s">
        <v>74</v>
      </c>
      <c r="AE14" t="s">
        <v>74</v>
      </c>
      <c r="AF14" t="s">
        <v>74</v>
      </c>
      <c r="AG14">
        <v>0</v>
      </c>
      <c r="AH14">
        <v>27</v>
      </c>
      <c r="AI14">
        <v>29</v>
      </c>
      <c r="AJ14">
        <v>0</v>
      </c>
      <c r="AK14">
        <v>2</v>
      </c>
      <c r="AL14" t="s">
        <v>204</v>
      </c>
      <c r="AM14" t="s">
        <v>205</v>
      </c>
      <c r="AN14" t="s">
        <v>206</v>
      </c>
      <c r="AO14" t="s">
        <v>207</v>
      </c>
      <c r="AP14" t="s">
        <v>74</v>
      </c>
      <c r="AQ14" t="s">
        <v>74</v>
      </c>
      <c r="AR14" t="s">
        <v>208</v>
      </c>
      <c r="AS14" t="s">
        <v>209</v>
      </c>
      <c r="AT14" t="s">
        <v>89</v>
      </c>
      <c r="AU14">
        <v>1992</v>
      </c>
      <c r="AV14">
        <v>54</v>
      </c>
      <c r="AW14">
        <v>7</v>
      </c>
      <c r="AX14" t="s">
        <v>74</v>
      </c>
      <c r="AY14" t="s">
        <v>74</v>
      </c>
      <c r="AZ14" t="s">
        <v>74</v>
      </c>
      <c r="BA14" t="s">
        <v>74</v>
      </c>
      <c r="BB14">
        <v>595</v>
      </c>
      <c r="BC14">
        <v>601</v>
      </c>
      <c r="BD14" t="s">
        <v>74</v>
      </c>
      <c r="BE14" t="s">
        <v>210</v>
      </c>
      <c r="BF14" t="str">
        <f>HYPERLINK("http://dx.doi.org/10.1007/BF00569943","http://dx.doi.org/10.1007/BF00569943")</f>
        <v>http://dx.doi.org/10.1007/BF00569943</v>
      </c>
      <c r="BG14" t="s">
        <v>74</v>
      </c>
      <c r="BH14" t="s">
        <v>74</v>
      </c>
      <c r="BI14">
        <v>7</v>
      </c>
      <c r="BJ14" t="s">
        <v>173</v>
      </c>
      <c r="BK14" t="s">
        <v>92</v>
      </c>
      <c r="BL14" t="s">
        <v>174</v>
      </c>
      <c r="BM14" t="s">
        <v>211</v>
      </c>
      <c r="BN14" t="s">
        <v>74</v>
      </c>
      <c r="BO14" t="s">
        <v>74</v>
      </c>
      <c r="BP14" t="s">
        <v>74</v>
      </c>
      <c r="BQ14" t="s">
        <v>74</v>
      </c>
      <c r="BR14" t="s">
        <v>95</v>
      </c>
      <c r="BS14" t="s">
        <v>212</v>
      </c>
      <c r="BT14" t="str">
        <f>HYPERLINK("https%3A%2F%2Fwww.webofscience.com%2Fwos%2Fwoscc%2Ffull-record%2FWOS:A1992JR26200006","View Full Record in Web of Science")</f>
        <v>View Full Record in Web of Science</v>
      </c>
    </row>
    <row r="15" spans="1:72" x14ac:dyDescent="0.15">
      <c r="A15" t="s">
        <v>72</v>
      </c>
      <c r="B15" t="s">
        <v>213</v>
      </c>
      <c r="C15" t="s">
        <v>74</v>
      </c>
      <c r="D15" t="s">
        <v>74</v>
      </c>
      <c r="E15" t="s">
        <v>74</v>
      </c>
      <c r="F15" t="s">
        <v>213</v>
      </c>
      <c r="G15" t="s">
        <v>74</v>
      </c>
      <c r="H15" t="s">
        <v>74</v>
      </c>
      <c r="I15" t="s">
        <v>214</v>
      </c>
      <c r="J15" t="s">
        <v>215</v>
      </c>
      <c r="K15" t="s">
        <v>74</v>
      </c>
      <c r="L15" t="s">
        <v>74</v>
      </c>
      <c r="M15" t="s">
        <v>77</v>
      </c>
      <c r="N15" t="s">
        <v>216</v>
      </c>
      <c r="O15" t="s">
        <v>74</v>
      </c>
      <c r="P15" t="s">
        <v>74</v>
      </c>
      <c r="Q15" t="s">
        <v>74</v>
      </c>
      <c r="R15" t="s">
        <v>74</v>
      </c>
      <c r="S15" t="s">
        <v>74</v>
      </c>
      <c r="T15" t="s">
        <v>74</v>
      </c>
      <c r="U15" t="s">
        <v>74</v>
      </c>
      <c r="V15" t="s">
        <v>74</v>
      </c>
      <c r="W15" t="s">
        <v>74</v>
      </c>
      <c r="X15" t="s">
        <v>74</v>
      </c>
      <c r="Y15" t="s">
        <v>217</v>
      </c>
      <c r="Z15" t="s">
        <v>74</v>
      </c>
      <c r="AA15" t="s">
        <v>74</v>
      </c>
      <c r="AB15" t="s">
        <v>74</v>
      </c>
      <c r="AC15" t="s">
        <v>74</v>
      </c>
      <c r="AD15" t="s">
        <v>74</v>
      </c>
      <c r="AE15" t="s">
        <v>74</v>
      </c>
      <c r="AF15" t="s">
        <v>74</v>
      </c>
      <c r="AG15">
        <v>2</v>
      </c>
      <c r="AH15">
        <v>0</v>
      </c>
      <c r="AI15">
        <v>0</v>
      </c>
      <c r="AJ15">
        <v>0</v>
      </c>
      <c r="AK15">
        <v>2</v>
      </c>
      <c r="AL15" t="s">
        <v>218</v>
      </c>
      <c r="AM15" t="s">
        <v>219</v>
      </c>
      <c r="AN15" t="s">
        <v>220</v>
      </c>
      <c r="AO15" t="s">
        <v>221</v>
      </c>
      <c r="AP15" t="s">
        <v>74</v>
      </c>
      <c r="AQ15" t="s">
        <v>74</v>
      </c>
      <c r="AR15" t="s">
        <v>222</v>
      </c>
      <c r="AS15" t="s">
        <v>223</v>
      </c>
      <c r="AT15" t="s">
        <v>224</v>
      </c>
      <c r="AU15">
        <v>1992</v>
      </c>
      <c r="AV15">
        <v>36</v>
      </c>
      <c r="AW15">
        <v>3</v>
      </c>
      <c r="AX15" t="s">
        <v>74</v>
      </c>
      <c r="AY15" t="s">
        <v>74</v>
      </c>
      <c r="AZ15" t="s">
        <v>74</v>
      </c>
      <c r="BA15" t="s">
        <v>74</v>
      </c>
      <c r="BB15">
        <v>292</v>
      </c>
      <c r="BC15">
        <v>293</v>
      </c>
      <c r="BD15" t="s">
        <v>74</v>
      </c>
      <c r="BE15" t="s">
        <v>74</v>
      </c>
      <c r="BF15" t="s">
        <v>74</v>
      </c>
      <c r="BG15" t="s">
        <v>74</v>
      </c>
      <c r="BH15" t="s">
        <v>74</v>
      </c>
      <c r="BI15">
        <v>2</v>
      </c>
      <c r="BJ15" t="s">
        <v>225</v>
      </c>
      <c r="BK15" t="s">
        <v>226</v>
      </c>
      <c r="BL15" t="s">
        <v>225</v>
      </c>
      <c r="BM15" t="s">
        <v>227</v>
      </c>
      <c r="BN15" t="s">
        <v>74</v>
      </c>
      <c r="BO15" t="s">
        <v>74</v>
      </c>
      <c r="BP15" t="s">
        <v>74</v>
      </c>
      <c r="BQ15" t="s">
        <v>74</v>
      </c>
      <c r="BR15" t="s">
        <v>95</v>
      </c>
      <c r="BS15" t="s">
        <v>228</v>
      </c>
      <c r="BT15" t="str">
        <f>HYPERLINK("https%3A%2F%2Fwww.webofscience.com%2Fwos%2Fwoscc%2Ffull-record%2FWOS:A1992JY05700012","View Full Record in Web of Science")</f>
        <v>View Full Record in Web of Science</v>
      </c>
    </row>
    <row r="16" spans="1:72" x14ac:dyDescent="0.15">
      <c r="A16" t="s">
        <v>72</v>
      </c>
      <c r="B16" t="s">
        <v>229</v>
      </c>
      <c r="C16" t="s">
        <v>74</v>
      </c>
      <c r="D16" t="s">
        <v>74</v>
      </c>
      <c r="E16" t="s">
        <v>74</v>
      </c>
      <c r="F16" t="s">
        <v>229</v>
      </c>
      <c r="G16" t="s">
        <v>74</v>
      </c>
      <c r="H16" t="s">
        <v>74</v>
      </c>
      <c r="I16" t="s">
        <v>230</v>
      </c>
      <c r="J16" t="s">
        <v>231</v>
      </c>
      <c r="K16" t="s">
        <v>74</v>
      </c>
      <c r="L16" t="s">
        <v>74</v>
      </c>
      <c r="M16" t="s">
        <v>77</v>
      </c>
      <c r="N16" t="s">
        <v>78</v>
      </c>
      <c r="O16" t="s">
        <v>74</v>
      </c>
      <c r="P16" t="s">
        <v>74</v>
      </c>
      <c r="Q16" t="s">
        <v>74</v>
      </c>
      <c r="R16" t="s">
        <v>74</v>
      </c>
      <c r="S16" t="s">
        <v>74</v>
      </c>
      <c r="T16" t="s">
        <v>74</v>
      </c>
      <c r="U16" t="s">
        <v>232</v>
      </c>
      <c r="V16" t="s">
        <v>233</v>
      </c>
      <c r="W16" t="s">
        <v>234</v>
      </c>
      <c r="X16" t="s">
        <v>235</v>
      </c>
      <c r="Y16" t="s">
        <v>74</v>
      </c>
      <c r="Z16" t="s">
        <v>74</v>
      </c>
      <c r="AA16" t="s">
        <v>74</v>
      </c>
      <c r="AB16" t="s">
        <v>74</v>
      </c>
      <c r="AC16" t="s">
        <v>74</v>
      </c>
      <c r="AD16" t="s">
        <v>74</v>
      </c>
      <c r="AE16" t="s">
        <v>74</v>
      </c>
      <c r="AF16" t="s">
        <v>74</v>
      </c>
      <c r="AG16">
        <v>30</v>
      </c>
      <c r="AH16">
        <v>32</v>
      </c>
      <c r="AI16">
        <v>35</v>
      </c>
      <c r="AJ16">
        <v>0</v>
      </c>
      <c r="AK16">
        <v>17</v>
      </c>
      <c r="AL16" t="s">
        <v>236</v>
      </c>
      <c r="AM16" t="s">
        <v>237</v>
      </c>
      <c r="AN16" t="s">
        <v>238</v>
      </c>
      <c r="AO16" t="s">
        <v>239</v>
      </c>
      <c r="AP16" t="s">
        <v>74</v>
      </c>
      <c r="AQ16" t="s">
        <v>74</v>
      </c>
      <c r="AR16" t="s">
        <v>240</v>
      </c>
      <c r="AS16" t="s">
        <v>241</v>
      </c>
      <c r="AT16" t="s">
        <v>89</v>
      </c>
      <c r="AU16">
        <v>1992</v>
      </c>
      <c r="AV16">
        <v>70</v>
      </c>
      <c r="AW16">
        <v>9</v>
      </c>
      <c r="AX16" t="s">
        <v>74</v>
      </c>
      <c r="AY16" t="s">
        <v>74</v>
      </c>
      <c r="AZ16" t="s">
        <v>74</v>
      </c>
      <c r="BA16" t="s">
        <v>74</v>
      </c>
      <c r="BB16">
        <v>1712</v>
      </c>
      <c r="BC16">
        <v>1722</v>
      </c>
      <c r="BD16" t="s">
        <v>74</v>
      </c>
      <c r="BE16" t="s">
        <v>242</v>
      </c>
      <c r="BF16" t="str">
        <f>HYPERLINK("http://dx.doi.org/10.1139/z92-238","http://dx.doi.org/10.1139/z92-238")</f>
        <v>http://dx.doi.org/10.1139/z92-238</v>
      </c>
      <c r="BG16" t="s">
        <v>74</v>
      </c>
      <c r="BH16" t="s">
        <v>74</v>
      </c>
      <c r="BI16">
        <v>11</v>
      </c>
      <c r="BJ16" t="s">
        <v>243</v>
      </c>
      <c r="BK16" t="s">
        <v>92</v>
      </c>
      <c r="BL16" t="s">
        <v>243</v>
      </c>
      <c r="BM16" t="s">
        <v>244</v>
      </c>
      <c r="BN16" t="s">
        <v>74</v>
      </c>
      <c r="BO16" t="s">
        <v>74</v>
      </c>
      <c r="BP16" t="s">
        <v>74</v>
      </c>
      <c r="BQ16" t="s">
        <v>74</v>
      </c>
      <c r="BR16" t="s">
        <v>95</v>
      </c>
      <c r="BS16" t="s">
        <v>245</v>
      </c>
      <c r="BT16" t="str">
        <f>HYPERLINK("https%3A%2F%2Fwww.webofscience.com%2Fwos%2Fwoscc%2Ffull-record%2FWOS:A1992JT71200010","View Full Record in Web of Science")</f>
        <v>View Full Record in Web of Science</v>
      </c>
    </row>
    <row r="17" spans="1:72" x14ac:dyDescent="0.15">
      <c r="A17" t="s">
        <v>72</v>
      </c>
      <c r="B17" t="s">
        <v>246</v>
      </c>
      <c r="C17" t="s">
        <v>74</v>
      </c>
      <c r="D17" t="s">
        <v>74</v>
      </c>
      <c r="E17" t="s">
        <v>74</v>
      </c>
      <c r="F17" t="s">
        <v>246</v>
      </c>
      <c r="G17" t="s">
        <v>74</v>
      </c>
      <c r="H17" t="s">
        <v>74</v>
      </c>
      <c r="I17" t="s">
        <v>247</v>
      </c>
      <c r="J17" t="s">
        <v>248</v>
      </c>
      <c r="K17" t="s">
        <v>74</v>
      </c>
      <c r="L17" t="s">
        <v>74</v>
      </c>
      <c r="M17" t="s">
        <v>77</v>
      </c>
      <c r="N17" t="s">
        <v>78</v>
      </c>
      <c r="O17" t="s">
        <v>74</v>
      </c>
      <c r="P17" t="s">
        <v>74</v>
      </c>
      <c r="Q17" t="s">
        <v>74</v>
      </c>
      <c r="R17" t="s">
        <v>74</v>
      </c>
      <c r="S17" t="s">
        <v>74</v>
      </c>
      <c r="T17" t="s">
        <v>74</v>
      </c>
      <c r="U17" t="s">
        <v>249</v>
      </c>
      <c r="V17" t="s">
        <v>250</v>
      </c>
      <c r="W17" t="s">
        <v>251</v>
      </c>
      <c r="X17" t="s">
        <v>252</v>
      </c>
      <c r="Y17" t="s">
        <v>74</v>
      </c>
      <c r="Z17" t="s">
        <v>74</v>
      </c>
      <c r="AA17" t="s">
        <v>253</v>
      </c>
      <c r="AB17" t="s">
        <v>254</v>
      </c>
      <c r="AC17" t="s">
        <v>74</v>
      </c>
      <c r="AD17" t="s">
        <v>74</v>
      </c>
      <c r="AE17" t="s">
        <v>74</v>
      </c>
      <c r="AF17" t="s">
        <v>74</v>
      </c>
      <c r="AG17">
        <v>41</v>
      </c>
      <c r="AH17">
        <v>14</v>
      </c>
      <c r="AI17">
        <v>16</v>
      </c>
      <c r="AJ17">
        <v>0</v>
      </c>
      <c r="AK17">
        <v>3</v>
      </c>
      <c r="AL17" t="s">
        <v>255</v>
      </c>
      <c r="AM17" t="s">
        <v>84</v>
      </c>
      <c r="AN17" t="s">
        <v>256</v>
      </c>
      <c r="AO17" t="s">
        <v>257</v>
      </c>
      <c r="AP17" t="s">
        <v>74</v>
      </c>
      <c r="AQ17" t="s">
        <v>74</v>
      </c>
      <c r="AR17" t="s">
        <v>258</v>
      </c>
      <c r="AS17" t="s">
        <v>259</v>
      </c>
      <c r="AT17" t="s">
        <v>89</v>
      </c>
      <c r="AU17">
        <v>1992</v>
      </c>
      <c r="AV17">
        <v>103</v>
      </c>
      <c r="AW17">
        <v>1</v>
      </c>
      <c r="AX17" t="s">
        <v>74</v>
      </c>
      <c r="AY17" t="s">
        <v>74</v>
      </c>
      <c r="AZ17" t="s">
        <v>74</v>
      </c>
      <c r="BA17" t="s">
        <v>74</v>
      </c>
      <c r="BB17">
        <v>201</v>
      </c>
      <c r="BC17">
        <v>207</v>
      </c>
      <c r="BD17" t="s">
        <v>74</v>
      </c>
      <c r="BE17" t="s">
        <v>260</v>
      </c>
      <c r="BF17" t="str">
        <f>HYPERLINK("http://dx.doi.org/10.1016/0305-0491(92)90432-Q","http://dx.doi.org/10.1016/0305-0491(92)90432-Q")</f>
        <v>http://dx.doi.org/10.1016/0305-0491(92)90432-Q</v>
      </c>
      <c r="BG17" t="s">
        <v>74</v>
      </c>
      <c r="BH17" t="s">
        <v>74</v>
      </c>
      <c r="BI17">
        <v>7</v>
      </c>
      <c r="BJ17" t="s">
        <v>261</v>
      </c>
      <c r="BK17" t="s">
        <v>92</v>
      </c>
      <c r="BL17" t="s">
        <v>261</v>
      </c>
      <c r="BM17" t="s">
        <v>262</v>
      </c>
      <c r="BN17">
        <v>1451431</v>
      </c>
      <c r="BO17" t="s">
        <v>74</v>
      </c>
      <c r="BP17" t="s">
        <v>74</v>
      </c>
      <c r="BQ17" t="s">
        <v>74</v>
      </c>
      <c r="BR17" t="s">
        <v>95</v>
      </c>
      <c r="BS17" t="s">
        <v>263</v>
      </c>
      <c r="BT17" t="str">
        <f>HYPERLINK("https%3A%2F%2Fwww.webofscience.com%2Fwos%2Fwoscc%2Ffull-record%2FWOS:A1992JM32100029","View Full Record in Web of Science")</f>
        <v>View Full Record in Web of Science</v>
      </c>
    </row>
    <row r="18" spans="1:72" x14ac:dyDescent="0.15">
      <c r="A18" t="s">
        <v>72</v>
      </c>
      <c r="B18" t="s">
        <v>264</v>
      </c>
      <c r="C18" t="s">
        <v>74</v>
      </c>
      <c r="D18" t="s">
        <v>74</v>
      </c>
      <c r="E18" t="s">
        <v>74</v>
      </c>
      <c r="F18" t="s">
        <v>264</v>
      </c>
      <c r="G18" t="s">
        <v>74</v>
      </c>
      <c r="H18" t="s">
        <v>74</v>
      </c>
      <c r="I18" t="s">
        <v>265</v>
      </c>
      <c r="J18" t="s">
        <v>266</v>
      </c>
      <c r="K18" t="s">
        <v>74</v>
      </c>
      <c r="L18" t="s">
        <v>74</v>
      </c>
      <c r="M18" t="s">
        <v>77</v>
      </c>
      <c r="N18" t="s">
        <v>78</v>
      </c>
      <c r="O18" t="s">
        <v>74</v>
      </c>
      <c r="P18" t="s">
        <v>74</v>
      </c>
      <c r="Q18" t="s">
        <v>74</v>
      </c>
      <c r="R18" t="s">
        <v>74</v>
      </c>
      <c r="S18" t="s">
        <v>74</v>
      </c>
      <c r="T18" t="s">
        <v>74</v>
      </c>
      <c r="U18" t="s">
        <v>74</v>
      </c>
      <c r="V18" t="s">
        <v>267</v>
      </c>
      <c r="W18" t="s">
        <v>268</v>
      </c>
      <c r="X18" t="s">
        <v>269</v>
      </c>
      <c r="Y18" t="s">
        <v>270</v>
      </c>
      <c r="Z18" t="s">
        <v>74</v>
      </c>
      <c r="AA18" t="s">
        <v>74</v>
      </c>
      <c r="AB18" t="s">
        <v>74</v>
      </c>
      <c r="AC18" t="s">
        <v>74</v>
      </c>
      <c r="AD18" t="s">
        <v>74</v>
      </c>
      <c r="AE18" t="s">
        <v>74</v>
      </c>
      <c r="AF18" t="s">
        <v>74</v>
      </c>
      <c r="AG18">
        <v>6</v>
      </c>
      <c r="AH18">
        <v>2</v>
      </c>
      <c r="AI18">
        <v>2</v>
      </c>
      <c r="AJ18">
        <v>0</v>
      </c>
      <c r="AK18">
        <v>1</v>
      </c>
      <c r="AL18" t="s">
        <v>271</v>
      </c>
      <c r="AM18" t="s">
        <v>272</v>
      </c>
      <c r="AN18" t="s">
        <v>273</v>
      </c>
      <c r="AO18" t="s">
        <v>274</v>
      </c>
      <c r="AP18" t="s">
        <v>275</v>
      </c>
      <c r="AQ18" t="s">
        <v>74</v>
      </c>
      <c r="AR18" t="s">
        <v>266</v>
      </c>
      <c r="AS18" t="s">
        <v>276</v>
      </c>
      <c r="AT18" t="s">
        <v>89</v>
      </c>
      <c r="AU18">
        <v>1992</v>
      </c>
      <c r="AV18">
        <v>87</v>
      </c>
      <c r="AW18" t="s">
        <v>277</v>
      </c>
      <c r="AX18" t="s">
        <v>74</v>
      </c>
      <c r="AY18" t="s">
        <v>74</v>
      </c>
      <c r="AZ18" t="s">
        <v>74</v>
      </c>
      <c r="BA18" t="s">
        <v>74</v>
      </c>
      <c r="BB18">
        <v>97</v>
      </c>
      <c r="BC18">
        <v>107</v>
      </c>
      <c r="BD18" t="s">
        <v>74</v>
      </c>
      <c r="BE18" t="s">
        <v>278</v>
      </c>
      <c r="BF18" t="str">
        <f>HYPERLINK("http://dx.doi.org/10.1016/0011-9164(92)80136-W","http://dx.doi.org/10.1016/0011-9164(92)80136-W")</f>
        <v>http://dx.doi.org/10.1016/0011-9164(92)80136-W</v>
      </c>
      <c r="BG18" t="s">
        <v>74</v>
      </c>
      <c r="BH18" t="s">
        <v>74</v>
      </c>
      <c r="BI18">
        <v>11</v>
      </c>
      <c r="BJ18" t="s">
        <v>279</v>
      </c>
      <c r="BK18" t="s">
        <v>92</v>
      </c>
      <c r="BL18" t="s">
        <v>280</v>
      </c>
      <c r="BM18" t="s">
        <v>281</v>
      </c>
      <c r="BN18" t="s">
        <v>74</v>
      </c>
      <c r="BO18" t="s">
        <v>74</v>
      </c>
      <c r="BP18" t="s">
        <v>74</v>
      </c>
      <c r="BQ18" t="s">
        <v>74</v>
      </c>
      <c r="BR18" t="s">
        <v>95</v>
      </c>
      <c r="BS18" t="s">
        <v>282</v>
      </c>
      <c r="BT18" t="str">
        <f>HYPERLINK("https%3A%2F%2Fwww.webofscience.com%2Fwos%2Fwoscc%2Ffull-record%2FWOS:A1992KA59200006","View Full Record in Web of Science")</f>
        <v>View Full Record in Web of Science</v>
      </c>
    </row>
    <row r="19" spans="1:72" x14ac:dyDescent="0.15">
      <c r="A19" t="s">
        <v>72</v>
      </c>
      <c r="B19" t="s">
        <v>283</v>
      </c>
      <c r="C19" t="s">
        <v>74</v>
      </c>
      <c r="D19" t="s">
        <v>74</v>
      </c>
      <c r="E19" t="s">
        <v>74</v>
      </c>
      <c r="F19" t="s">
        <v>283</v>
      </c>
      <c r="G19" t="s">
        <v>74</v>
      </c>
      <c r="H19" t="s">
        <v>74</v>
      </c>
      <c r="I19" t="s">
        <v>284</v>
      </c>
      <c r="J19" t="s">
        <v>285</v>
      </c>
      <c r="K19" t="s">
        <v>74</v>
      </c>
      <c r="L19" t="s">
        <v>74</v>
      </c>
      <c r="M19" t="s">
        <v>77</v>
      </c>
      <c r="N19" t="s">
        <v>78</v>
      </c>
      <c r="O19" t="s">
        <v>74</v>
      </c>
      <c r="P19" t="s">
        <v>74</v>
      </c>
      <c r="Q19" t="s">
        <v>74</v>
      </c>
      <c r="R19" t="s">
        <v>74</v>
      </c>
      <c r="S19" t="s">
        <v>74</v>
      </c>
      <c r="T19" t="s">
        <v>74</v>
      </c>
      <c r="U19" t="s">
        <v>286</v>
      </c>
      <c r="V19" t="s">
        <v>287</v>
      </c>
      <c r="W19" t="s">
        <v>288</v>
      </c>
      <c r="X19" t="s">
        <v>289</v>
      </c>
      <c r="Y19" t="s">
        <v>74</v>
      </c>
      <c r="Z19" t="s">
        <v>74</v>
      </c>
      <c r="AA19" t="s">
        <v>290</v>
      </c>
      <c r="AB19" t="s">
        <v>291</v>
      </c>
      <c r="AC19" t="s">
        <v>74</v>
      </c>
      <c r="AD19" t="s">
        <v>74</v>
      </c>
      <c r="AE19" t="s">
        <v>74</v>
      </c>
      <c r="AF19" t="s">
        <v>74</v>
      </c>
      <c r="AG19">
        <v>12</v>
      </c>
      <c r="AH19">
        <v>22</v>
      </c>
      <c r="AI19">
        <v>24</v>
      </c>
      <c r="AJ19">
        <v>0</v>
      </c>
      <c r="AK19">
        <v>1</v>
      </c>
      <c r="AL19" t="s">
        <v>271</v>
      </c>
      <c r="AM19" t="s">
        <v>272</v>
      </c>
      <c r="AN19" t="s">
        <v>273</v>
      </c>
      <c r="AO19" t="s">
        <v>292</v>
      </c>
      <c r="AP19" t="s">
        <v>74</v>
      </c>
      <c r="AQ19" t="s">
        <v>74</v>
      </c>
      <c r="AR19" t="s">
        <v>293</v>
      </c>
      <c r="AS19" t="s">
        <v>294</v>
      </c>
      <c r="AT19" t="s">
        <v>89</v>
      </c>
      <c r="AU19">
        <v>1992</v>
      </c>
      <c r="AV19">
        <v>113</v>
      </c>
      <c r="AW19" t="s">
        <v>295</v>
      </c>
      <c r="AX19" t="s">
        <v>74</v>
      </c>
      <c r="AY19" t="s">
        <v>74</v>
      </c>
      <c r="AZ19" t="s">
        <v>74</v>
      </c>
      <c r="BA19" t="s">
        <v>74</v>
      </c>
      <c r="BB19">
        <v>287</v>
      </c>
      <c r="BC19">
        <v>292</v>
      </c>
      <c r="BD19" t="s">
        <v>74</v>
      </c>
      <c r="BE19" t="s">
        <v>296</v>
      </c>
      <c r="BF19" t="str">
        <f>HYPERLINK("http://dx.doi.org/10.1016/0012-821X(92)90226-L","http://dx.doi.org/10.1016/0012-821X(92)90226-L")</f>
        <v>http://dx.doi.org/10.1016/0012-821X(92)90226-L</v>
      </c>
      <c r="BG19" t="s">
        <v>74</v>
      </c>
      <c r="BH19" t="s">
        <v>74</v>
      </c>
      <c r="BI19">
        <v>6</v>
      </c>
      <c r="BJ19" t="s">
        <v>297</v>
      </c>
      <c r="BK19" t="s">
        <v>92</v>
      </c>
      <c r="BL19" t="s">
        <v>297</v>
      </c>
      <c r="BM19" t="s">
        <v>298</v>
      </c>
      <c r="BN19" t="s">
        <v>74</v>
      </c>
      <c r="BO19" t="s">
        <v>74</v>
      </c>
      <c r="BP19" t="s">
        <v>74</v>
      </c>
      <c r="BQ19" t="s">
        <v>74</v>
      </c>
      <c r="BR19" t="s">
        <v>95</v>
      </c>
      <c r="BS19" t="s">
        <v>299</v>
      </c>
      <c r="BT19" t="str">
        <f>HYPERLINK("https%3A%2F%2Fwww.webofscience.com%2Fwos%2Fwoscc%2Ffull-record%2FWOS:A1992JT74700020","View Full Record in Web of Science")</f>
        <v>View Full Record in Web of Science</v>
      </c>
    </row>
    <row r="20" spans="1:72" x14ac:dyDescent="0.15">
      <c r="A20" t="s">
        <v>72</v>
      </c>
      <c r="B20" t="s">
        <v>300</v>
      </c>
      <c r="C20" t="s">
        <v>74</v>
      </c>
      <c r="D20" t="s">
        <v>74</v>
      </c>
      <c r="E20" t="s">
        <v>74</v>
      </c>
      <c r="F20" t="s">
        <v>300</v>
      </c>
      <c r="G20" t="s">
        <v>74</v>
      </c>
      <c r="H20" t="s">
        <v>74</v>
      </c>
      <c r="I20" t="s">
        <v>301</v>
      </c>
      <c r="J20" t="s">
        <v>302</v>
      </c>
      <c r="K20" t="s">
        <v>74</v>
      </c>
      <c r="L20" t="s">
        <v>74</v>
      </c>
      <c r="M20" t="s">
        <v>77</v>
      </c>
      <c r="N20" t="s">
        <v>78</v>
      </c>
      <c r="O20" t="s">
        <v>74</v>
      </c>
      <c r="P20" t="s">
        <v>74</v>
      </c>
      <c r="Q20" t="s">
        <v>74</v>
      </c>
      <c r="R20" t="s">
        <v>74</v>
      </c>
      <c r="S20" t="s">
        <v>74</v>
      </c>
      <c r="T20" t="s">
        <v>74</v>
      </c>
      <c r="U20" t="s">
        <v>303</v>
      </c>
      <c r="V20" t="s">
        <v>304</v>
      </c>
      <c r="W20" t="s">
        <v>305</v>
      </c>
      <c r="X20" t="s">
        <v>306</v>
      </c>
      <c r="Y20" t="s">
        <v>307</v>
      </c>
      <c r="Z20" t="s">
        <v>74</v>
      </c>
      <c r="AA20" t="s">
        <v>74</v>
      </c>
      <c r="AB20" t="s">
        <v>74</v>
      </c>
      <c r="AC20" t="s">
        <v>74</v>
      </c>
      <c r="AD20" t="s">
        <v>74</v>
      </c>
      <c r="AE20" t="s">
        <v>74</v>
      </c>
      <c r="AF20" t="s">
        <v>74</v>
      </c>
      <c r="AG20">
        <v>28</v>
      </c>
      <c r="AH20">
        <v>75</v>
      </c>
      <c r="AI20">
        <v>81</v>
      </c>
      <c r="AJ20">
        <v>2</v>
      </c>
      <c r="AK20">
        <v>14</v>
      </c>
      <c r="AL20" t="s">
        <v>308</v>
      </c>
      <c r="AM20" t="s">
        <v>309</v>
      </c>
      <c r="AN20" t="s">
        <v>310</v>
      </c>
      <c r="AO20" t="s">
        <v>311</v>
      </c>
      <c r="AP20" t="s">
        <v>74</v>
      </c>
      <c r="AQ20" t="s">
        <v>74</v>
      </c>
      <c r="AR20" t="s">
        <v>312</v>
      </c>
      <c r="AS20" t="s">
        <v>313</v>
      </c>
      <c r="AT20" t="s">
        <v>89</v>
      </c>
      <c r="AU20">
        <v>1992</v>
      </c>
      <c r="AV20">
        <v>26</v>
      </c>
      <c r="AW20">
        <v>9</v>
      </c>
      <c r="AX20" t="s">
        <v>74</v>
      </c>
      <c r="AY20" t="s">
        <v>74</v>
      </c>
      <c r="AZ20" t="s">
        <v>74</v>
      </c>
      <c r="BA20" t="s">
        <v>74</v>
      </c>
      <c r="BB20">
        <v>1770</v>
      </c>
      <c r="BC20">
        <v>1774</v>
      </c>
      <c r="BD20" t="s">
        <v>74</v>
      </c>
      <c r="BE20" t="s">
        <v>314</v>
      </c>
      <c r="BF20" t="str">
        <f>HYPERLINK("http://dx.doi.org/10.1021/es00033a009","http://dx.doi.org/10.1021/es00033a009")</f>
        <v>http://dx.doi.org/10.1021/es00033a009</v>
      </c>
      <c r="BG20" t="s">
        <v>74</v>
      </c>
      <c r="BH20" t="s">
        <v>74</v>
      </c>
      <c r="BI20">
        <v>5</v>
      </c>
      <c r="BJ20" t="s">
        <v>315</v>
      </c>
      <c r="BK20" t="s">
        <v>92</v>
      </c>
      <c r="BL20" t="s">
        <v>316</v>
      </c>
      <c r="BM20" t="s">
        <v>317</v>
      </c>
      <c r="BN20" t="s">
        <v>74</v>
      </c>
      <c r="BO20" t="s">
        <v>74</v>
      </c>
      <c r="BP20" t="s">
        <v>74</v>
      </c>
      <c r="BQ20" t="s">
        <v>74</v>
      </c>
      <c r="BR20" t="s">
        <v>95</v>
      </c>
      <c r="BS20" t="s">
        <v>318</v>
      </c>
      <c r="BT20" t="str">
        <f>HYPERLINK("https%3A%2F%2Fwww.webofscience.com%2Fwos%2Fwoscc%2Ffull-record%2FWOS:A1992JL08600014","View Full Record in Web of Science")</f>
        <v>View Full Record in Web of Science</v>
      </c>
    </row>
    <row r="21" spans="1:72" x14ac:dyDescent="0.15">
      <c r="A21" t="s">
        <v>72</v>
      </c>
      <c r="B21" t="s">
        <v>319</v>
      </c>
      <c r="C21" t="s">
        <v>74</v>
      </c>
      <c r="D21" t="s">
        <v>74</v>
      </c>
      <c r="E21" t="s">
        <v>74</v>
      </c>
      <c r="F21" t="s">
        <v>319</v>
      </c>
      <c r="G21" t="s">
        <v>74</v>
      </c>
      <c r="H21" t="s">
        <v>74</v>
      </c>
      <c r="I21" t="s">
        <v>320</v>
      </c>
      <c r="J21" t="s">
        <v>321</v>
      </c>
      <c r="K21" t="s">
        <v>74</v>
      </c>
      <c r="L21" t="s">
        <v>74</v>
      </c>
      <c r="M21" t="s">
        <v>322</v>
      </c>
      <c r="N21" t="s">
        <v>78</v>
      </c>
      <c r="O21" t="s">
        <v>74</v>
      </c>
      <c r="P21" t="s">
        <v>74</v>
      </c>
      <c r="Q21" t="s">
        <v>74</v>
      </c>
      <c r="R21" t="s">
        <v>74</v>
      </c>
      <c r="S21" t="s">
        <v>74</v>
      </c>
      <c r="T21" t="s">
        <v>74</v>
      </c>
      <c r="U21" t="s">
        <v>74</v>
      </c>
      <c r="V21" t="s">
        <v>74</v>
      </c>
      <c r="W21" t="s">
        <v>323</v>
      </c>
      <c r="X21" t="s">
        <v>324</v>
      </c>
      <c r="Y21" t="s">
        <v>325</v>
      </c>
      <c r="Z21" t="s">
        <v>74</v>
      </c>
      <c r="AA21" t="s">
        <v>74</v>
      </c>
      <c r="AB21" t="s">
        <v>74</v>
      </c>
      <c r="AC21" t="s">
        <v>74</v>
      </c>
      <c r="AD21" t="s">
        <v>74</v>
      </c>
      <c r="AE21" t="s">
        <v>74</v>
      </c>
      <c r="AF21" t="s">
        <v>74</v>
      </c>
      <c r="AG21">
        <v>6</v>
      </c>
      <c r="AH21">
        <v>0</v>
      </c>
      <c r="AI21">
        <v>0</v>
      </c>
      <c r="AJ21">
        <v>0</v>
      </c>
      <c r="AK21">
        <v>0</v>
      </c>
      <c r="AL21" t="s">
        <v>326</v>
      </c>
      <c r="AM21" t="s">
        <v>327</v>
      </c>
      <c r="AN21" t="s">
        <v>328</v>
      </c>
      <c r="AO21" t="s">
        <v>329</v>
      </c>
      <c r="AP21" t="s">
        <v>74</v>
      </c>
      <c r="AQ21" t="s">
        <v>74</v>
      </c>
      <c r="AR21" t="s">
        <v>330</v>
      </c>
      <c r="AS21" t="s">
        <v>331</v>
      </c>
      <c r="AT21" t="s">
        <v>332</v>
      </c>
      <c r="AU21">
        <v>1992</v>
      </c>
      <c r="AV21">
        <v>32</v>
      </c>
      <c r="AW21">
        <v>5</v>
      </c>
      <c r="AX21" t="s">
        <v>74</v>
      </c>
      <c r="AY21" t="s">
        <v>74</v>
      </c>
      <c r="AZ21" t="s">
        <v>74</v>
      </c>
      <c r="BA21" t="s">
        <v>74</v>
      </c>
      <c r="BB21">
        <v>82</v>
      </c>
      <c r="BC21">
        <v>87</v>
      </c>
      <c r="BD21" t="s">
        <v>74</v>
      </c>
      <c r="BE21" t="s">
        <v>74</v>
      </c>
      <c r="BF21" t="s">
        <v>74</v>
      </c>
      <c r="BG21" t="s">
        <v>74</v>
      </c>
      <c r="BH21" t="s">
        <v>74</v>
      </c>
      <c r="BI21">
        <v>6</v>
      </c>
      <c r="BJ21" t="s">
        <v>297</v>
      </c>
      <c r="BK21" t="s">
        <v>92</v>
      </c>
      <c r="BL21" t="s">
        <v>297</v>
      </c>
      <c r="BM21" t="s">
        <v>333</v>
      </c>
      <c r="BN21" t="s">
        <v>74</v>
      </c>
      <c r="BO21" t="s">
        <v>74</v>
      </c>
      <c r="BP21" t="s">
        <v>74</v>
      </c>
      <c r="BQ21" t="s">
        <v>74</v>
      </c>
      <c r="BR21" t="s">
        <v>95</v>
      </c>
      <c r="BS21" t="s">
        <v>334</v>
      </c>
      <c r="BT21" t="str">
        <f>HYPERLINK("https%3A%2F%2Fwww.webofscience.com%2Fwos%2Fwoscc%2Ffull-record%2FWOS:A1992LP09900012","View Full Record in Web of Science")</f>
        <v>View Full Record in Web of Science</v>
      </c>
    </row>
    <row r="22" spans="1:72" x14ac:dyDescent="0.15">
      <c r="A22" t="s">
        <v>72</v>
      </c>
      <c r="B22" t="s">
        <v>335</v>
      </c>
      <c r="C22" t="s">
        <v>74</v>
      </c>
      <c r="D22" t="s">
        <v>74</v>
      </c>
      <c r="E22" t="s">
        <v>74</v>
      </c>
      <c r="F22" t="s">
        <v>335</v>
      </c>
      <c r="G22" t="s">
        <v>74</v>
      </c>
      <c r="H22" t="s">
        <v>74</v>
      </c>
      <c r="I22" t="s">
        <v>336</v>
      </c>
      <c r="J22" t="s">
        <v>321</v>
      </c>
      <c r="K22" t="s">
        <v>74</v>
      </c>
      <c r="L22" t="s">
        <v>74</v>
      </c>
      <c r="M22" t="s">
        <v>322</v>
      </c>
      <c r="N22" t="s">
        <v>337</v>
      </c>
      <c r="O22" t="s">
        <v>74</v>
      </c>
      <c r="P22" t="s">
        <v>74</v>
      </c>
      <c r="Q22" t="s">
        <v>74</v>
      </c>
      <c r="R22" t="s">
        <v>74</v>
      </c>
      <c r="S22" t="s">
        <v>74</v>
      </c>
      <c r="T22" t="s">
        <v>74</v>
      </c>
      <c r="U22" t="s">
        <v>74</v>
      </c>
      <c r="V22" t="s">
        <v>74</v>
      </c>
      <c r="W22" t="s">
        <v>74</v>
      </c>
      <c r="X22" t="s">
        <v>74</v>
      </c>
      <c r="Y22" t="s">
        <v>338</v>
      </c>
      <c r="Z22" t="s">
        <v>74</v>
      </c>
      <c r="AA22" t="s">
        <v>74</v>
      </c>
      <c r="AB22" t="s">
        <v>74</v>
      </c>
      <c r="AC22" t="s">
        <v>74</v>
      </c>
      <c r="AD22" t="s">
        <v>74</v>
      </c>
      <c r="AE22" t="s">
        <v>74</v>
      </c>
      <c r="AF22" t="s">
        <v>74</v>
      </c>
      <c r="AG22">
        <v>5</v>
      </c>
      <c r="AH22">
        <v>3</v>
      </c>
      <c r="AI22">
        <v>3</v>
      </c>
      <c r="AJ22">
        <v>0</v>
      </c>
      <c r="AK22">
        <v>0</v>
      </c>
      <c r="AL22" t="s">
        <v>326</v>
      </c>
      <c r="AM22" t="s">
        <v>327</v>
      </c>
      <c r="AN22" t="s">
        <v>328</v>
      </c>
      <c r="AO22" t="s">
        <v>329</v>
      </c>
      <c r="AP22" t="s">
        <v>74</v>
      </c>
      <c r="AQ22" t="s">
        <v>74</v>
      </c>
      <c r="AR22" t="s">
        <v>330</v>
      </c>
      <c r="AS22" t="s">
        <v>331</v>
      </c>
      <c r="AT22" t="s">
        <v>332</v>
      </c>
      <c r="AU22">
        <v>1992</v>
      </c>
      <c r="AV22">
        <v>32</v>
      </c>
      <c r="AW22">
        <v>5</v>
      </c>
      <c r="AX22" t="s">
        <v>74</v>
      </c>
      <c r="AY22" t="s">
        <v>74</v>
      </c>
      <c r="AZ22" t="s">
        <v>74</v>
      </c>
      <c r="BA22" t="s">
        <v>74</v>
      </c>
      <c r="BB22">
        <v>190</v>
      </c>
      <c r="BC22">
        <v>192</v>
      </c>
      <c r="BD22" t="s">
        <v>74</v>
      </c>
      <c r="BE22" t="s">
        <v>74</v>
      </c>
      <c r="BF22" t="s">
        <v>74</v>
      </c>
      <c r="BG22" t="s">
        <v>74</v>
      </c>
      <c r="BH22" t="s">
        <v>74</v>
      </c>
      <c r="BI22">
        <v>3</v>
      </c>
      <c r="BJ22" t="s">
        <v>297</v>
      </c>
      <c r="BK22" t="s">
        <v>92</v>
      </c>
      <c r="BL22" t="s">
        <v>297</v>
      </c>
      <c r="BM22" t="s">
        <v>333</v>
      </c>
      <c r="BN22" t="s">
        <v>74</v>
      </c>
      <c r="BO22" t="s">
        <v>74</v>
      </c>
      <c r="BP22" t="s">
        <v>74</v>
      </c>
      <c r="BQ22" t="s">
        <v>74</v>
      </c>
      <c r="BR22" t="s">
        <v>95</v>
      </c>
      <c r="BS22" t="s">
        <v>339</v>
      </c>
      <c r="BT22" t="str">
        <f>HYPERLINK("https%3A%2F%2Fwww.webofscience.com%2Fwos%2Fwoscc%2Ffull-record%2FWOS:A1992LP09900034","View Full Record in Web of Science")</f>
        <v>View Full Record in Web of Science</v>
      </c>
    </row>
    <row r="23" spans="1:72" x14ac:dyDescent="0.15">
      <c r="A23" t="s">
        <v>72</v>
      </c>
      <c r="B23" t="s">
        <v>340</v>
      </c>
      <c r="C23" t="s">
        <v>74</v>
      </c>
      <c r="D23" t="s">
        <v>74</v>
      </c>
      <c r="E23" t="s">
        <v>74</v>
      </c>
      <c r="F23" t="s">
        <v>341</v>
      </c>
      <c r="G23" t="s">
        <v>74</v>
      </c>
      <c r="H23" t="s">
        <v>74</v>
      </c>
      <c r="I23" t="s">
        <v>342</v>
      </c>
      <c r="J23" t="s">
        <v>343</v>
      </c>
      <c r="K23" t="s">
        <v>74</v>
      </c>
      <c r="L23" t="s">
        <v>74</v>
      </c>
      <c r="M23" t="s">
        <v>77</v>
      </c>
      <c r="N23" t="s">
        <v>78</v>
      </c>
      <c r="O23" t="s">
        <v>74</v>
      </c>
      <c r="P23" t="s">
        <v>74</v>
      </c>
      <c r="Q23" t="s">
        <v>74</v>
      </c>
      <c r="R23" t="s">
        <v>74</v>
      </c>
      <c r="S23" t="s">
        <v>74</v>
      </c>
      <c r="T23" t="s">
        <v>74</v>
      </c>
      <c r="U23" t="s">
        <v>344</v>
      </c>
      <c r="V23" t="s">
        <v>345</v>
      </c>
      <c r="W23" t="s">
        <v>346</v>
      </c>
      <c r="X23" t="s">
        <v>347</v>
      </c>
      <c r="Y23" t="s">
        <v>348</v>
      </c>
      <c r="Z23" t="s">
        <v>74</v>
      </c>
      <c r="AA23" t="s">
        <v>74</v>
      </c>
      <c r="AB23" t="s">
        <v>74</v>
      </c>
      <c r="AC23" t="s">
        <v>349</v>
      </c>
      <c r="AD23" t="s">
        <v>350</v>
      </c>
      <c r="AE23" t="s">
        <v>351</v>
      </c>
      <c r="AF23" t="s">
        <v>74</v>
      </c>
      <c r="AG23">
        <v>11</v>
      </c>
      <c r="AH23">
        <v>233</v>
      </c>
      <c r="AI23">
        <v>256</v>
      </c>
      <c r="AJ23">
        <v>2</v>
      </c>
      <c r="AK23">
        <v>26</v>
      </c>
      <c r="AL23" t="s">
        <v>352</v>
      </c>
      <c r="AM23" t="s">
        <v>309</v>
      </c>
      <c r="AN23" t="s">
        <v>353</v>
      </c>
      <c r="AO23" t="s">
        <v>354</v>
      </c>
      <c r="AP23" t="s">
        <v>355</v>
      </c>
      <c r="AQ23" t="s">
        <v>74</v>
      </c>
      <c r="AR23" t="s">
        <v>356</v>
      </c>
      <c r="AS23" t="s">
        <v>357</v>
      </c>
      <c r="AT23" t="s">
        <v>89</v>
      </c>
      <c r="AU23">
        <v>1992</v>
      </c>
      <c r="AV23">
        <v>6</v>
      </c>
      <c r="AW23">
        <v>3</v>
      </c>
      <c r="AX23" t="s">
        <v>74</v>
      </c>
      <c r="AY23" t="s">
        <v>74</v>
      </c>
      <c r="AZ23" t="s">
        <v>74</v>
      </c>
      <c r="BA23" t="s">
        <v>74</v>
      </c>
      <c r="BB23">
        <v>315</v>
      </c>
      <c r="BC23">
        <v>320</v>
      </c>
      <c r="BD23" t="s">
        <v>74</v>
      </c>
      <c r="BE23" t="s">
        <v>358</v>
      </c>
      <c r="BF23" t="str">
        <f>HYPERLINK("http://dx.doi.org/10.1029/92GB01672","http://dx.doi.org/10.1029/92GB01672")</f>
        <v>http://dx.doi.org/10.1029/92GB01672</v>
      </c>
      <c r="BG23" t="s">
        <v>74</v>
      </c>
      <c r="BH23" t="s">
        <v>74</v>
      </c>
      <c r="BI23">
        <v>6</v>
      </c>
      <c r="BJ23" t="s">
        <v>359</v>
      </c>
      <c r="BK23" t="s">
        <v>92</v>
      </c>
      <c r="BL23" t="s">
        <v>360</v>
      </c>
      <c r="BM23" t="s">
        <v>361</v>
      </c>
      <c r="BN23" t="s">
        <v>74</v>
      </c>
      <c r="BO23" t="s">
        <v>362</v>
      </c>
      <c r="BP23" t="s">
        <v>74</v>
      </c>
      <c r="BQ23" t="s">
        <v>74</v>
      </c>
      <c r="BR23" t="s">
        <v>95</v>
      </c>
      <c r="BS23" t="s">
        <v>363</v>
      </c>
      <c r="BT23" t="str">
        <f>HYPERLINK("https%3A%2F%2Fwww.webofscience.com%2Fwos%2Fwoscc%2Ffull-record%2FWOS:000211488400008","View Full Record in Web of Science")</f>
        <v>View Full Record in Web of Science</v>
      </c>
    </row>
    <row r="24" spans="1:72" x14ac:dyDescent="0.15">
      <c r="A24" t="s">
        <v>72</v>
      </c>
      <c r="B24" t="s">
        <v>364</v>
      </c>
      <c r="C24" t="s">
        <v>74</v>
      </c>
      <c r="D24" t="s">
        <v>74</v>
      </c>
      <c r="E24" t="s">
        <v>74</v>
      </c>
      <c r="F24" t="s">
        <v>364</v>
      </c>
      <c r="G24" t="s">
        <v>74</v>
      </c>
      <c r="H24" t="s">
        <v>74</v>
      </c>
      <c r="I24" t="s">
        <v>365</v>
      </c>
      <c r="J24" t="s">
        <v>366</v>
      </c>
      <c r="K24" t="s">
        <v>74</v>
      </c>
      <c r="L24" t="s">
        <v>74</v>
      </c>
      <c r="M24" t="s">
        <v>77</v>
      </c>
      <c r="N24" t="s">
        <v>78</v>
      </c>
      <c r="O24" t="s">
        <v>74</v>
      </c>
      <c r="P24" t="s">
        <v>74</v>
      </c>
      <c r="Q24" t="s">
        <v>74</v>
      </c>
      <c r="R24" t="s">
        <v>74</v>
      </c>
      <c r="S24" t="s">
        <v>74</v>
      </c>
      <c r="T24" t="s">
        <v>367</v>
      </c>
      <c r="U24" t="s">
        <v>368</v>
      </c>
      <c r="V24" t="s">
        <v>369</v>
      </c>
      <c r="W24" t="s">
        <v>370</v>
      </c>
      <c r="X24" t="s">
        <v>74</v>
      </c>
      <c r="Y24" t="s">
        <v>371</v>
      </c>
      <c r="Z24" t="s">
        <v>74</v>
      </c>
      <c r="AA24" t="s">
        <v>74</v>
      </c>
      <c r="AB24" t="s">
        <v>74</v>
      </c>
      <c r="AC24" t="s">
        <v>74</v>
      </c>
      <c r="AD24" t="s">
        <v>74</v>
      </c>
      <c r="AE24" t="s">
        <v>74</v>
      </c>
      <c r="AF24" t="s">
        <v>74</v>
      </c>
      <c r="AG24">
        <v>17</v>
      </c>
      <c r="AH24">
        <v>16</v>
      </c>
      <c r="AI24">
        <v>17</v>
      </c>
      <c r="AJ24">
        <v>1</v>
      </c>
      <c r="AK24">
        <v>2</v>
      </c>
      <c r="AL24" t="s">
        <v>372</v>
      </c>
      <c r="AM24" t="s">
        <v>373</v>
      </c>
      <c r="AN24" t="s">
        <v>374</v>
      </c>
      <c r="AO24" t="s">
        <v>375</v>
      </c>
      <c r="AP24" t="s">
        <v>74</v>
      </c>
      <c r="AQ24" t="s">
        <v>74</v>
      </c>
      <c r="AR24" t="s">
        <v>376</v>
      </c>
      <c r="AS24" t="s">
        <v>377</v>
      </c>
      <c r="AT24" t="s">
        <v>332</v>
      </c>
      <c r="AU24">
        <v>1992</v>
      </c>
      <c r="AV24">
        <v>12</v>
      </c>
      <c r="AW24">
        <v>6</v>
      </c>
      <c r="AX24" t="s">
        <v>74</v>
      </c>
      <c r="AY24" t="s">
        <v>74</v>
      </c>
      <c r="AZ24" t="s">
        <v>74</v>
      </c>
      <c r="BA24" t="s">
        <v>74</v>
      </c>
      <c r="BB24">
        <v>587</v>
      </c>
      <c r="BC24">
        <v>596</v>
      </c>
      <c r="BD24" t="s">
        <v>74</v>
      </c>
      <c r="BE24" t="s">
        <v>378</v>
      </c>
      <c r="BF24" t="str">
        <f>HYPERLINK("http://dx.doi.org/10.1002/joc.3370120605","http://dx.doi.org/10.1002/joc.3370120605")</f>
        <v>http://dx.doi.org/10.1002/joc.3370120605</v>
      </c>
      <c r="BG24" t="s">
        <v>74</v>
      </c>
      <c r="BH24" t="s">
        <v>74</v>
      </c>
      <c r="BI24">
        <v>10</v>
      </c>
      <c r="BJ24" t="s">
        <v>379</v>
      </c>
      <c r="BK24" t="s">
        <v>92</v>
      </c>
      <c r="BL24" t="s">
        <v>379</v>
      </c>
      <c r="BM24" t="s">
        <v>380</v>
      </c>
      <c r="BN24" t="s">
        <v>74</v>
      </c>
      <c r="BO24" t="s">
        <v>74</v>
      </c>
      <c r="BP24" t="s">
        <v>74</v>
      </c>
      <c r="BQ24" t="s">
        <v>74</v>
      </c>
      <c r="BR24" t="s">
        <v>95</v>
      </c>
      <c r="BS24" t="s">
        <v>381</v>
      </c>
      <c r="BT24" t="str">
        <f>HYPERLINK("https%3A%2F%2Fwww.webofscience.com%2Fwos%2Fwoscc%2Ffull-record%2FWOS:A1992JP84200004","View Full Record in Web of Science")</f>
        <v>View Full Record in Web of Science</v>
      </c>
    </row>
    <row r="25" spans="1:72" x14ac:dyDescent="0.15">
      <c r="A25" t="s">
        <v>72</v>
      </c>
      <c r="B25" t="s">
        <v>382</v>
      </c>
      <c r="C25" t="s">
        <v>74</v>
      </c>
      <c r="D25" t="s">
        <v>74</v>
      </c>
      <c r="E25" t="s">
        <v>74</v>
      </c>
      <c r="F25" t="s">
        <v>382</v>
      </c>
      <c r="G25" t="s">
        <v>74</v>
      </c>
      <c r="H25" t="s">
        <v>74</v>
      </c>
      <c r="I25" t="s">
        <v>383</v>
      </c>
      <c r="J25" t="s">
        <v>384</v>
      </c>
      <c r="K25" t="s">
        <v>74</v>
      </c>
      <c r="L25" t="s">
        <v>74</v>
      </c>
      <c r="M25" t="s">
        <v>322</v>
      </c>
      <c r="N25" t="s">
        <v>78</v>
      </c>
      <c r="O25" t="s">
        <v>74</v>
      </c>
      <c r="P25" t="s">
        <v>74</v>
      </c>
      <c r="Q25" t="s">
        <v>74</v>
      </c>
      <c r="R25" t="s">
        <v>74</v>
      </c>
      <c r="S25" t="s">
        <v>74</v>
      </c>
      <c r="T25" t="s">
        <v>74</v>
      </c>
      <c r="U25" t="s">
        <v>385</v>
      </c>
      <c r="V25" t="s">
        <v>386</v>
      </c>
      <c r="W25" t="s">
        <v>74</v>
      </c>
      <c r="X25" t="s">
        <v>74</v>
      </c>
      <c r="Y25" t="s">
        <v>387</v>
      </c>
      <c r="Z25" t="s">
        <v>74</v>
      </c>
      <c r="AA25" t="s">
        <v>388</v>
      </c>
      <c r="AB25" t="s">
        <v>74</v>
      </c>
      <c r="AC25" t="s">
        <v>74</v>
      </c>
      <c r="AD25" t="s">
        <v>74</v>
      </c>
      <c r="AE25" t="s">
        <v>74</v>
      </c>
      <c r="AF25" t="s">
        <v>74</v>
      </c>
      <c r="AG25">
        <v>19</v>
      </c>
      <c r="AH25">
        <v>1</v>
      </c>
      <c r="AI25">
        <v>1</v>
      </c>
      <c r="AJ25">
        <v>0</v>
      </c>
      <c r="AK25">
        <v>1</v>
      </c>
      <c r="AL25" t="s">
        <v>326</v>
      </c>
      <c r="AM25" t="s">
        <v>327</v>
      </c>
      <c r="AN25" t="s">
        <v>328</v>
      </c>
      <c r="AO25" t="s">
        <v>389</v>
      </c>
      <c r="AP25" t="s">
        <v>74</v>
      </c>
      <c r="AQ25" t="s">
        <v>74</v>
      </c>
      <c r="AR25" t="s">
        <v>390</v>
      </c>
      <c r="AS25" t="s">
        <v>391</v>
      </c>
      <c r="AT25" t="s">
        <v>89</v>
      </c>
      <c r="AU25">
        <v>1992</v>
      </c>
      <c r="AV25">
        <v>28</v>
      </c>
      <c r="AW25">
        <v>9</v>
      </c>
      <c r="AX25" t="s">
        <v>74</v>
      </c>
      <c r="AY25" t="s">
        <v>74</v>
      </c>
      <c r="AZ25" t="s">
        <v>74</v>
      </c>
      <c r="BA25" t="s">
        <v>74</v>
      </c>
      <c r="BB25">
        <v>943</v>
      </c>
      <c r="BC25">
        <v>952</v>
      </c>
      <c r="BD25" t="s">
        <v>74</v>
      </c>
      <c r="BE25" t="s">
        <v>74</v>
      </c>
      <c r="BF25" t="s">
        <v>74</v>
      </c>
      <c r="BG25" t="s">
        <v>74</v>
      </c>
      <c r="BH25" t="s">
        <v>74</v>
      </c>
      <c r="BI25">
        <v>10</v>
      </c>
      <c r="BJ25" t="s">
        <v>392</v>
      </c>
      <c r="BK25" t="s">
        <v>92</v>
      </c>
      <c r="BL25" t="s">
        <v>392</v>
      </c>
      <c r="BM25" t="s">
        <v>393</v>
      </c>
      <c r="BN25" t="s">
        <v>74</v>
      </c>
      <c r="BO25" t="s">
        <v>74</v>
      </c>
      <c r="BP25" t="s">
        <v>74</v>
      </c>
      <c r="BQ25" t="s">
        <v>74</v>
      </c>
      <c r="BR25" t="s">
        <v>95</v>
      </c>
      <c r="BS25" t="s">
        <v>394</v>
      </c>
      <c r="BT25" t="str">
        <f>HYPERLINK("https%3A%2F%2Fwww.webofscience.com%2Fwos%2Fwoscc%2Ffull-record%2FWOS:A1992JW92100006","View Full Record in Web of Science")</f>
        <v>View Full Record in Web of Science</v>
      </c>
    </row>
    <row r="26" spans="1:72" x14ac:dyDescent="0.15">
      <c r="A26" t="s">
        <v>72</v>
      </c>
      <c r="B26" t="s">
        <v>395</v>
      </c>
      <c r="C26" t="s">
        <v>74</v>
      </c>
      <c r="D26" t="s">
        <v>74</v>
      </c>
      <c r="E26" t="s">
        <v>74</v>
      </c>
      <c r="F26" t="s">
        <v>395</v>
      </c>
      <c r="G26" t="s">
        <v>74</v>
      </c>
      <c r="H26" t="s">
        <v>74</v>
      </c>
      <c r="I26" t="s">
        <v>396</v>
      </c>
      <c r="J26" t="s">
        <v>397</v>
      </c>
      <c r="K26" t="s">
        <v>74</v>
      </c>
      <c r="L26" t="s">
        <v>74</v>
      </c>
      <c r="M26" t="s">
        <v>77</v>
      </c>
      <c r="N26" t="s">
        <v>78</v>
      </c>
      <c r="O26" t="s">
        <v>74</v>
      </c>
      <c r="P26" t="s">
        <v>74</v>
      </c>
      <c r="Q26" t="s">
        <v>74</v>
      </c>
      <c r="R26" t="s">
        <v>74</v>
      </c>
      <c r="S26" t="s">
        <v>74</v>
      </c>
      <c r="T26" t="s">
        <v>398</v>
      </c>
      <c r="U26" t="s">
        <v>399</v>
      </c>
      <c r="V26" t="s">
        <v>400</v>
      </c>
      <c r="W26" t="s">
        <v>401</v>
      </c>
      <c r="X26" t="s">
        <v>402</v>
      </c>
      <c r="Y26" t="s">
        <v>403</v>
      </c>
      <c r="Z26" t="s">
        <v>74</v>
      </c>
      <c r="AA26" t="s">
        <v>404</v>
      </c>
      <c r="AB26" t="s">
        <v>74</v>
      </c>
      <c r="AC26" t="s">
        <v>74</v>
      </c>
      <c r="AD26" t="s">
        <v>74</v>
      </c>
      <c r="AE26" t="s">
        <v>74</v>
      </c>
      <c r="AF26" t="s">
        <v>74</v>
      </c>
      <c r="AG26">
        <v>24</v>
      </c>
      <c r="AH26">
        <v>55</v>
      </c>
      <c r="AI26">
        <v>60</v>
      </c>
      <c r="AJ26">
        <v>0</v>
      </c>
      <c r="AK26">
        <v>9</v>
      </c>
      <c r="AL26" t="s">
        <v>405</v>
      </c>
      <c r="AM26" t="s">
        <v>406</v>
      </c>
      <c r="AN26" t="s">
        <v>407</v>
      </c>
      <c r="AO26" t="s">
        <v>408</v>
      </c>
      <c r="AP26" t="s">
        <v>74</v>
      </c>
      <c r="AQ26" t="s">
        <v>74</v>
      </c>
      <c r="AR26" t="s">
        <v>409</v>
      </c>
      <c r="AS26" t="s">
        <v>410</v>
      </c>
      <c r="AT26" t="s">
        <v>89</v>
      </c>
      <c r="AU26">
        <v>1992</v>
      </c>
      <c r="AV26">
        <v>170</v>
      </c>
      <c r="AW26" t="s">
        <v>74</v>
      </c>
      <c r="AX26" t="s">
        <v>74</v>
      </c>
      <c r="AY26" t="s">
        <v>74</v>
      </c>
      <c r="AZ26" t="s">
        <v>74</v>
      </c>
      <c r="BA26" t="s">
        <v>74</v>
      </c>
      <c r="BB26">
        <v>35</v>
      </c>
      <c r="BC26">
        <v>42</v>
      </c>
      <c r="BD26" t="s">
        <v>74</v>
      </c>
      <c r="BE26" t="s">
        <v>74</v>
      </c>
      <c r="BF26" t="s">
        <v>74</v>
      </c>
      <c r="BG26" t="s">
        <v>74</v>
      </c>
      <c r="BH26" t="s">
        <v>74</v>
      </c>
      <c r="BI26">
        <v>8</v>
      </c>
      <c r="BJ26" t="s">
        <v>411</v>
      </c>
      <c r="BK26" t="s">
        <v>92</v>
      </c>
      <c r="BL26" t="s">
        <v>412</v>
      </c>
      <c r="BM26" t="s">
        <v>413</v>
      </c>
      <c r="BN26">
        <v>1402612</v>
      </c>
      <c r="BO26" t="s">
        <v>74</v>
      </c>
      <c r="BP26" t="s">
        <v>74</v>
      </c>
      <c r="BQ26" t="s">
        <v>74</v>
      </c>
      <c r="BR26" t="s">
        <v>95</v>
      </c>
      <c r="BS26" t="s">
        <v>414</v>
      </c>
      <c r="BT26" t="str">
        <f>HYPERLINK("https%3A%2F%2Fwww.webofscience.com%2Fwos%2Fwoscc%2Ffull-record%2FWOS:A1992JQ87800003","View Full Record in Web of Science")</f>
        <v>View Full Record in Web of Science</v>
      </c>
    </row>
    <row r="27" spans="1:72" x14ac:dyDescent="0.15">
      <c r="A27" t="s">
        <v>72</v>
      </c>
      <c r="B27" t="s">
        <v>415</v>
      </c>
      <c r="C27" t="s">
        <v>74</v>
      </c>
      <c r="D27" t="s">
        <v>74</v>
      </c>
      <c r="E27" t="s">
        <v>74</v>
      </c>
      <c r="F27" t="s">
        <v>415</v>
      </c>
      <c r="G27" t="s">
        <v>74</v>
      </c>
      <c r="H27" t="s">
        <v>74</v>
      </c>
      <c r="I27" t="s">
        <v>416</v>
      </c>
      <c r="J27" t="s">
        <v>417</v>
      </c>
      <c r="K27" t="s">
        <v>74</v>
      </c>
      <c r="L27" t="s">
        <v>74</v>
      </c>
      <c r="M27" t="s">
        <v>77</v>
      </c>
      <c r="N27" t="s">
        <v>78</v>
      </c>
      <c r="O27" t="s">
        <v>74</v>
      </c>
      <c r="P27" t="s">
        <v>74</v>
      </c>
      <c r="Q27" t="s">
        <v>74</v>
      </c>
      <c r="R27" t="s">
        <v>74</v>
      </c>
      <c r="S27" t="s">
        <v>74</v>
      </c>
      <c r="T27" t="s">
        <v>74</v>
      </c>
      <c r="U27" t="s">
        <v>418</v>
      </c>
      <c r="V27" t="s">
        <v>419</v>
      </c>
      <c r="W27" t="s">
        <v>420</v>
      </c>
      <c r="X27" t="s">
        <v>183</v>
      </c>
      <c r="Y27" t="s">
        <v>421</v>
      </c>
      <c r="Z27" t="s">
        <v>74</v>
      </c>
      <c r="AA27" t="s">
        <v>422</v>
      </c>
      <c r="AB27" t="s">
        <v>423</v>
      </c>
      <c r="AC27" t="s">
        <v>74</v>
      </c>
      <c r="AD27" t="s">
        <v>74</v>
      </c>
      <c r="AE27" t="s">
        <v>74</v>
      </c>
      <c r="AF27" t="s">
        <v>74</v>
      </c>
      <c r="AG27">
        <v>67</v>
      </c>
      <c r="AH27">
        <v>85</v>
      </c>
      <c r="AI27">
        <v>90</v>
      </c>
      <c r="AJ27">
        <v>1</v>
      </c>
      <c r="AK27">
        <v>23</v>
      </c>
      <c r="AL27" t="s">
        <v>424</v>
      </c>
      <c r="AM27" t="s">
        <v>425</v>
      </c>
      <c r="AN27" t="s">
        <v>426</v>
      </c>
      <c r="AO27" t="s">
        <v>427</v>
      </c>
      <c r="AP27" t="s">
        <v>428</v>
      </c>
      <c r="AQ27" t="s">
        <v>74</v>
      </c>
      <c r="AR27" t="s">
        <v>429</v>
      </c>
      <c r="AS27" t="s">
        <v>430</v>
      </c>
      <c r="AT27" t="s">
        <v>89</v>
      </c>
      <c r="AU27">
        <v>1992</v>
      </c>
      <c r="AV27">
        <v>86</v>
      </c>
      <c r="AW27">
        <v>1</v>
      </c>
      <c r="AX27" t="s">
        <v>74</v>
      </c>
      <c r="AY27" t="s">
        <v>74</v>
      </c>
      <c r="AZ27" t="s">
        <v>74</v>
      </c>
      <c r="BA27" t="s">
        <v>74</v>
      </c>
      <c r="BB27">
        <v>15</v>
      </c>
      <c r="BC27">
        <v>30</v>
      </c>
      <c r="BD27" t="s">
        <v>74</v>
      </c>
      <c r="BE27" t="s">
        <v>431</v>
      </c>
      <c r="BF27" t="str">
        <f>HYPERLINK("http://dx.doi.org/10.3354/meps086015","http://dx.doi.org/10.3354/meps086015")</f>
        <v>http://dx.doi.org/10.3354/meps086015</v>
      </c>
      <c r="BG27" t="s">
        <v>74</v>
      </c>
      <c r="BH27" t="s">
        <v>74</v>
      </c>
      <c r="BI27">
        <v>16</v>
      </c>
      <c r="BJ27" t="s">
        <v>432</v>
      </c>
      <c r="BK27" t="s">
        <v>92</v>
      </c>
      <c r="BL27" t="s">
        <v>433</v>
      </c>
      <c r="BM27" t="s">
        <v>434</v>
      </c>
      <c r="BN27" t="s">
        <v>74</v>
      </c>
      <c r="BO27" t="s">
        <v>435</v>
      </c>
      <c r="BP27" t="s">
        <v>74</v>
      </c>
      <c r="BQ27" t="s">
        <v>74</v>
      </c>
      <c r="BR27" t="s">
        <v>95</v>
      </c>
      <c r="BS27" t="s">
        <v>436</v>
      </c>
      <c r="BT27" t="str">
        <f>HYPERLINK("https%3A%2F%2Fwww.webofscience.com%2Fwos%2Fwoscc%2Ffull-record%2FWOS:A1992JR27800002","View Full Record in Web of Science")</f>
        <v>View Full Record in Web of Science</v>
      </c>
    </row>
    <row r="28" spans="1:72" x14ac:dyDescent="0.15">
      <c r="A28" t="s">
        <v>72</v>
      </c>
      <c r="B28" t="s">
        <v>437</v>
      </c>
      <c r="C28" t="s">
        <v>74</v>
      </c>
      <c r="D28" t="s">
        <v>74</v>
      </c>
      <c r="E28" t="s">
        <v>74</v>
      </c>
      <c r="F28" t="s">
        <v>437</v>
      </c>
      <c r="G28" t="s">
        <v>74</v>
      </c>
      <c r="H28" t="s">
        <v>74</v>
      </c>
      <c r="I28" t="s">
        <v>438</v>
      </c>
      <c r="J28" t="s">
        <v>439</v>
      </c>
      <c r="K28" t="s">
        <v>74</v>
      </c>
      <c r="L28" t="s">
        <v>74</v>
      </c>
      <c r="M28" t="s">
        <v>77</v>
      </c>
      <c r="N28" t="s">
        <v>78</v>
      </c>
      <c r="O28" t="s">
        <v>74</v>
      </c>
      <c r="P28" t="s">
        <v>74</v>
      </c>
      <c r="Q28" t="s">
        <v>74</v>
      </c>
      <c r="R28" t="s">
        <v>74</v>
      </c>
      <c r="S28" t="s">
        <v>74</v>
      </c>
      <c r="T28" t="s">
        <v>74</v>
      </c>
      <c r="U28" t="s">
        <v>440</v>
      </c>
      <c r="V28" t="s">
        <v>441</v>
      </c>
      <c r="W28" t="s">
        <v>442</v>
      </c>
      <c r="X28" t="s">
        <v>443</v>
      </c>
      <c r="Y28" t="s">
        <v>444</v>
      </c>
      <c r="Z28" t="s">
        <v>74</v>
      </c>
      <c r="AA28" t="s">
        <v>445</v>
      </c>
      <c r="AB28" t="s">
        <v>446</v>
      </c>
      <c r="AC28" t="s">
        <v>74</v>
      </c>
      <c r="AD28" t="s">
        <v>74</v>
      </c>
      <c r="AE28" t="s">
        <v>74</v>
      </c>
      <c r="AF28" t="s">
        <v>74</v>
      </c>
      <c r="AG28">
        <v>84</v>
      </c>
      <c r="AH28">
        <v>66</v>
      </c>
      <c r="AI28">
        <v>75</v>
      </c>
      <c r="AJ28">
        <v>0</v>
      </c>
      <c r="AK28">
        <v>15</v>
      </c>
      <c r="AL28" t="s">
        <v>271</v>
      </c>
      <c r="AM28" t="s">
        <v>272</v>
      </c>
      <c r="AN28" t="s">
        <v>273</v>
      </c>
      <c r="AO28" t="s">
        <v>447</v>
      </c>
      <c r="AP28" t="s">
        <v>74</v>
      </c>
      <c r="AQ28" t="s">
        <v>74</v>
      </c>
      <c r="AR28" t="s">
        <v>448</v>
      </c>
      <c r="AS28" t="s">
        <v>449</v>
      </c>
      <c r="AT28" t="s">
        <v>89</v>
      </c>
      <c r="AU28">
        <v>1992</v>
      </c>
      <c r="AV28">
        <v>108</v>
      </c>
      <c r="AW28">
        <v>1</v>
      </c>
      <c r="AX28" t="s">
        <v>74</v>
      </c>
      <c r="AY28" t="s">
        <v>74</v>
      </c>
      <c r="AZ28" t="s">
        <v>74</v>
      </c>
      <c r="BA28" t="s">
        <v>74</v>
      </c>
      <c r="BB28">
        <v>1</v>
      </c>
      <c r="BC28">
        <v>27</v>
      </c>
      <c r="BD28" t="s">
        <v>74</v>
      </c>
      <c r="BE28" t="s">
        <v>450</v>
      </c>
      <c r="BF28" t="str">
        <f>HYPERLINK("http://dx.doi.org/10.1016/0025-3227(92)90210-9","http://dx.doi.org/10.1016/0025-3227(92)90210-9")</f>
        <v>http://dx.doi.org/10.1016/0025-3227(92)90210-9</v>
      </c>
      <c r="BG28" t="s">
        <v>74</v>
      </c>
      <c r="BH28" t="s">
        <v>74</v>
      </c>
      <c r="BI28">
        <v>27</v>
      </c>
      <c r="BJ28" t="s">
        <v>451</v>
      </c>
      <c r="BK28" t="s">
        <v>92</v>
      </c>
      <c r="BL28" t="s">
        <v>452</v>
      </c>
      <c r="BM28" t="s">
        <v>453</v>
      </c>
      <c r="BN28" t="s">
        <v>74</v>
      </c>
      <c r="BO28" t="s">
        <v>74</v>
      </c>
      <c r="BP28" t="s">
        <v>74</v>
      </c>
      <c r="BQ28" t="s">
        <v>74</v>
      </c>
      <c r="BR28" t="s">
        <v>95</v>
      </c>
      <c r="BS28" t="s">
        <v>454</v>
      </c>
      <c r="BT28" t="str">
        <f>HYPERLINK("https%3A%2F%2Fwww.webofscience.com%2Fwos%2Fwoscc%2Ffull-record%2FWOS:A1992JQ57900001","View Full Record in Web of Science")</f>
        <v>View Full Record in Web of Science</v>
      </c>
    </row>
    <row r="29" spans="1:72" x14ac:dyDescent="0.15">
      <c r="A29" t="s">
        <v>72</v>
      </c>
      <c r="B29" t="s">
        <v>455</v>
      </c>
      <c r="C29" t="s">
        <v>74</v>
      </c>
      <c r="D29" t="s">
        <v>74</v>
      </c>
      <c r="E29" t="s">
        <v>74</v>
      </c>
      <c r="F29" t="s">
        <v>455</v>
      </c>
      <c r="G29" t="s">
        <v>74</v>
      </c>
      <c r="H29" t="s">
        <v>74</v>
      </c>
      <c r="I29" t="s">
        <v>456</v>
      </c>
      <c r="J29" t="s">
        <v>457</v>
      </c>
      <c r="K29" t="s">
        <v>74</v>
      </c>
      <c r="L29" t="s">
        <v>74</v>
      </c>
      <c r="M29" t="s">
        <v>77</v>
      </c>
      <c r="N29" t="s">
        <v>458</v>
      </c>
      <c r="O29" t="s">
        <v>74</v>
      </c>
      <c r="P29" t="s">
        <v>74</v>
      </c>
      <c r="Q29" t="s">
        <v>74</v>
      </c>
      <c r="R29" t="s">
        <v>74</v>
      </c>
      <c r="S29" t="s">
        <v>74</v>
      </c>
      <c r="T29" t="s">
        <v>74</v>
      </c>
      <c r="U29" t="s">
        <v>459</v>
      </c>
      <c r="V29" t="s">
        <v>460</v>
      </c>
      <c r="W29" t="s">
        <v>74</v>
      </c>
      <c r="X29" t="s">
        <v>74</v>
      </c>
      <c r="Y29" t="s">
        <v>461</v>
      </c>
      <c r="Z29" t="s">
        <v>74</v>
      </c>
      <c r="AA29" t="s">
        <v>74</v>
      </c>
      <c r="AB29" t="s">
        <v>74</v>
      </c>
      <c r="AC29" t="s">
        <v>74</v>
      </c>
      <c r="AD29" t="s">
        <v>74</v>
      </c>
      <c r="AE29" t="s">
        <v>74</v>
      </c>
      <c r="AF29" t="s">
        <v>74</v>
      </c>
      <c r="AG29">
        <v>147</v>
      </c>
      <c r="AH29">
        <v>210</v>
      </c>
      <c r="AI29">
        <v>225</v>
      </c>
      <c r="AJ29">
        <v>0</v>
      </c>
      <c r="AK29">
        <v>21</v>
      </c>
      <c r="AL29" t="s">
        <v>462</v>
      </c>
      <c r="AM29" t="s">
        <v>463</v>
      </c>
      <c r="AN29" t="s">
        <v>464</v>
      </c>
      <c r="AO29" t="s">
        <v>465</v>
      </c>
      <c r="AP29" t="s">
        <v>74</v>
      </c>
      <c r="AQ29" t="s">
        <v>74</v>
      </c>
      <c r="AR29" t="s">
        <v>457</v>
      </c>
      <c r="AS29" t="s">
        <v>466</v>
      </c>
      <c r="AT29" t="s">
        <v>89</v>
      </c>
      <c r="AU29">
        <v>1992</v>
      </c>
      <c r="AV29">
        <v>27</v>
      </c>
      <c r="AW29">
        <v>4</v>
      </c>
      <c r="AX29" t="s">
        <v>74</v>
      </c>
      <c r="AY29" t="s">
        <v>74</v>
      </c>
      <c r="AZ29" t="s">
        <v>74</v>
      </c>
      <c r="BA29" t="s">
        <v>74</v>
      </c>
      <c r="BB29">
        <v>327</v>
      </c>
      <c r="BC29">
        <v>352</v>
      </c>
      <c r="BD29" t="s">
        <v>74</v>
      </c>
      <c r="BE29" t="s">
        <v>467</v>
      </c>
      <c r="BF29" t="str">
        <f>HYPERLINK("http://dx.doi.org/10.1111/j.1945-5100.1992.tb00215.x","http://dx.doi.org/10.1111/j.1945-5100.1992.tb00215.x")</f>
        <v>http://dx.doi.org/10.1111/j.1945-5100.1992.tb00215.x</v>
      </c>
      <c r="BG29" t="s">
        <v>74</v>
      </c>
      <c r="BH29" t="s">
        <v>74</v>
      </c>
      <c r="BI29">
        <v>26</v>
      </c>
      <c r="BJ29" t="s">
        <v>297</v>
      </c>
      <c r="BK29" t="s">
        <v>92</v>
      </c>
      <c r="BL29" t="s">
        <v>297</v>
      </c>
      <c r="BM29" t="s">
        <v>468</v>
      </c>
      <c r="BN29" t="s">
        <v>74</v>
      </c>
      <c r="BO29" t="s">
        <v>74</v>
      </c>
      <c r="BP29" t="s">
        <v>74</v>
      </c>
      <c r="BQ29" t="s">
        <v>74</v>
      </c>
      <c r="BR29" t="s">
        <v>95</v>
      </c>
      <c r="BS29" t="s">
        <v>469</v>
      </c>
      <c r="BT29" t="str">
        <f>HYPERLINK("https%3A%2F%2Fwww.webofscience.com%2Fwos%2Fwoscc%2Ffull-record%2FWOS:A1992JU05600004","View Full Record in Web of Science")</f>
        <v>View Full Record in Web of Science</v>
      </c>
    </row>
    <row r="30" spans="1:72" x14ac:dyDescent="0.15">
      <c r="A30" t="s">
        <v>72</v>
      </c>
      <c r="B30" t="s">
        <v>470</v>
      </c>
      <c r="C30" t="s">
        <v>74</v>
      </c>
      <c r="D30" t="s">
        <v>74</v>
      </c>
      <c r="E30" t="s">
        <v>74</v>
      </c>
      <c r="F30" t="s">
        <v>470</v>
      </c>
      <c r="G30" t="s">
        <v>74</v>
      </c>
      <c r="H30" t="s">
        <v>74</v>
      </c>
      <c r="I30" t="s">
        <v>471</v>
      </c>
      <c r="J30" t="s">
        <v>457</v>
      </c>
      <c r="K30" t="s">
        <v>74</v>
      </c>
      <c r="L30" t="s">
        <v>74</v>
      </c>
      <c r="M30" t="s">
        <v>77</v>
      </c>
      <c r="N30" t="s">
        <v>78</v>
      </c>
      <c r="O30" t="s">
        <v>74</v>
      </c>
      <c r="P30" t="s">
        <v>74</v>
      </c>
      <c r="Q30" t="s">
        <v>74</v>
      </c>
      <c r="R30" t="s">
        <v>74</v>
      </c>
      <c r="S30" t="s">
        <v>74</v>
      </c>
      <c r="T30" t="s">
        <v>74</v>
      </c>
      <c r="U30" t="s">
        <v>472</v>
      </c>
      <c r="V30" t="s">
        <v>473</v>
      </c>
      <c r="W30" t="s">
        <v>74</v>
      </c>
      <c r="X30" t="s">
        <v>74</v>
      </c>
      <c r="Y30" t="s">
        <v>474</v>
      </c>
      <c r="Z30" t="s">
        <v>74</v>
      </c>
      <c r="AA30" t="s">
        <v>74</v>
      </c>
      <c r="AB30" t="s">
        <v>74</v>
      </c>
      <c r="AC30" t="s">
        <v>74</v>
      </c>
      <c r="AD30" t="s">
        <v>74</v>
      </c>
      <c r="AE30" t="s">
        <v>74</v>
      </c>
      <c r="AF30" t="s">
        <v>74</v>
      </c>
      <c r="AG30">
        <v>21</v>
      </c>
      <c r="AH30">
        <v>43</v>
      </c>
      <c r="AI30">
        <v>44</v>
      </c>
      <c r="AJ30">
        <v>0</v>
      </c>
      <c r="AK30">
        <v>3</v>
      </c>
      <c r="AL30" t="s">
        <v>462</v>
      </c>
      <c r="AM30" t="s">
        <v>463</v>
      </c>
      <c r="AN30" t="s">
        <v>464</v>
      </c>
      <c r="AO30" t="s">
        <v>465</v>
      </c>
      <c r="AP30" t="s">
        <v>74</v>
      </c>
      <c r="AQ30" t="s">
        <v>74</v>
      </c>
      <c r="AR30" t="s">
        <v>457</v>
      </c>
      <c r="AS30" t="s">
        <v>466</v>
      </c>
      <c r="AT30" t="s">
        <v>89</v>
      </c>
      <c r="AU30">
        <v>1992</v>
      </c>
      <c r="AV30">
        <v>27</v>
      </c>
      <c r="AW30">
        <v>4</v>
      </c>
      <c r="AX30" t="s">
        <v>74</v>
      </c>
      <c r="AY30" t="s">
        <v>74</v>
      </c>
      <c r="AZ30" t="s">
        <v>74</v>
      </c>
      <c r="BA30" t="s">
        <v>74</v>
      </c>
      <c r="BB30">
        <v>387</v>
      </c>
      <c r="BC30">
        <v>394</v>
      </c>
      <c r="BD30" t="s">
        <v>74</v>
      </c>
      <c r="BE30" t="s">
        <v>475</v>
      </c>
      <c r="BF30" t="str">
        <f>HYPERLINK("http://dx.doi.org/10.1111/j.1945-5100.1992.tb00220.x","http://dx.doi.org/10.1111/j.1945-5100.1992.tb00220.x")</f>
        <v>http://dx.doi.org/10.1111/j.1945-5100.1992.tb00220.x</v>
      </c>
      <c r="BG30" t="s">
        <v>74</v>
      </c>
      <c r="BH30" t="s">
        <v>74</v>
      </c>
      <c r="BI30">
        <v>8</v>
      </c>
      <c r="BJ30" t="s">
        <v>297</v>
      </c>
      <c r="BK30" t="s">
        <v>92</v>
      </c>
      <c r="BL30" t="s">
        <v>297</v>
      </c>
      <c r="BM30" t="s">
        <v>468</v>
      </c>
      <c r="BN30" t="s">
        <v>74</v>
      </c>
      <c r="BO30" t="s">
        <v>74</v>
      </c>
      <c r="BP30" t="s">
        <v>74</v>
      </c>
      <c r="BQ30" t="s">
        <v>74</v>
      </c>
      <c r="BR30" t="s">
        <v>95</v>
      </c>
      <c r="BS30" t="s">
        <v>476</v>
      </c>
      <c r="BT30" t="str">
        <f>HYPERLINK("https%3A%2F%2Fwww.webofscience.com%2Fwos%2Fwoscc%2Ffull-record%2FWOS:A1992JU05600009","View Full Record in Web of Science")</f>
        <v>View Full Record in Web of Science</v>
      </c>
    </row>
    <row r="31" spans="1:72" x14ac:dyDescent="0.15">
      <c r="A31" t="s">
        <v>72</v>
      </c>
      <c r="B31" t="s">
        <v>477</v>
      </c>
      <c r="C31" t="s">
        <v>74</v>
      </c>
      <c r="D31" t="s">
        <v>74</v>
      </c>
      <c r="E31" t="s">
        <v>74</v>
      </c>
      <c r="F31" t="s">
        <v>477</v>
      </c>
      <c r="G31" t="s">
        <v>74</v>
      </c>
      <c r="H31" t="s">
        <v>74</v>
      </c>
      <c r="I31" t="s">
        <v>478</v>
      </c>
      <c r="J31" t="s">
        <v>457</v>
      </c>
      <c r="K31" t="s">
        <v>74</v>
      </c>
      <c r="L31" t="s">
        <v>74</v>
      </c>
      <c r="M31" t="s">
        <v>77</v>
      </c>
      <c r="N31" t="s">
        <v>78</v>
      </c>
      <c r="O31" t="s">
        <v>74</v>
      </c>
      <c r="P31" t="s">
        <v>74</v>
      </c>
      <c r="Q31" t="s">
        <v>74</v>
      </c>
      <c r="R31" t="s">
        <v>74</v>
      </c>
      <c r="S31" t="s">
        <v>74</v>
      </c>
      <c r="T31" t="s">
        <v>74</v>
      </c>
      <c r="U31" t="s">
        <v>479</v>
      </c>
      <c r="V31" t="s">
        <v>480</v>
      </c>
      <c r="W31" t="s">
        <v>74</v>
      </c>
      <c r="X31" t="s">
        <v>74</v>
      </c>
      <c r="Y31" t="s">
        <v>481</v>
      </c>
      <c r="Z31" t="s">
        <v>74</v>
      </c>
      <c r="AA31" t="s">
        <v>74</v>
      </c>
      <c r="AB31" t="s">
        <v>74</v>
      </c>
      <c r="AC31" t="s">
        <v>74</v>
      </c>
      <c r="AD31" t="s">
        <v>74</v>
      </c>
      <c r="AE31" t="s">
        <v>74</v>
      </c>
      <c r="AF31" t="s">
        <v>74</v>
      </c>
      <c r="AG31">
        <v>29</v>
      </c>
      <c r="AH31">
        <v>7</v>
      </c>
      <c r="AI31">
        <v>8</v>
      </c>
      <c r="AJ31">
        <v>0</v>
      </c>
      <c r="AK31">
        <v>1</v>
      </c>
      <c r="AL31" t="s">
        <v>462</v>
      </c>
      <c r="AM31" t="s">
        <v>463</v>
      </c>
      <c r="AN31" t="s">
        <v>464</v>
      </c>
      <c r="AO31" t="s">
        <v>465</v>
      </c>
      <c r="AP31" t="s">
        <v>74</v>
      </c>
      <c r="AQ31" t="s">
        <v>74</v>
      </c>
      <c r="AR31" t="s">
        <v>457</v>
      </c>
      <c r="AS31" t="s">
        <v>466</v>
      </c>
      <c r="AT31" t="s">
        <v>89</v>
      </c>
      <c r="AU31">
        <v>1992</v>
      </c>
      <c r="AV31">
        <v>27</v>
      </c>
      <c r="AW31">
        <v>4</v>
      </c>
      <c r="AX31" t="s">
        <v>74</v>
      </c>
      <c r="AY31" t="s">
        <v>74</v>
      </c>
      <c r="AZ31" t="s">
        <v>74</v>
      </c>
      <c r="BA31" t="s">
        <v>74</v>
      </c>
      <c r="BB31">
        <v>435</v>
      </c>
      <c r="BC31">
        <v>441</v>
      </c>
      <c r="BD31" t="s">
        <v>74</v>
      </c>
      <c r="BE31" t="s">
        <v>482</v>
      </c>
      <c r="BF31" t="str">
        <f>HYPERLINK("http://dx.doi.org/10.1111/j.1945-5100.1992.tb00225.x","http://dx.doi.org/10.1111/j.1945-5100.1992.tb00225.x")</f>
        <v>http://dx.doi.org/10.1111/j.1945-5100.1992.tb00225.x</v>
      </c>
      <c r="BG31" t="s">
        <v>74</v>
      </c>
      <c r="BH31" t="s">
        <v>74</v>
      </c>
      <c r="BI31">
        <v>7</v>
      </c>
      <c r="BJ31" t="s">
        <v>297</v>
      </c>
      <c r="BK31" t="s">
        <v>92</v>
      </c>
      <c r="BL31" t="s">
        <v>297</v>
      </c>
      <c r="BM31" t="s">
        <v>468</v>
      </c>
      <c r="BN31" t="s">
        <v>74</v>
      </c>
      <c r="BO31" t="s">
        <v>74</v>
      </c>
      <c r="BP31" t="s">
        <v>74</v>
      </c>
      <c r="BQ31" t="s">
        <v>74</v>
      </c>
      <c r="BR31" t="s">
        <v>95</v>
      </c>
      <c r="BS31" t="s">
        <v>483</v>
      </c>
      <c r="BT31" t="str">
        <f>HYPERLINK("https%3A%2F%2Fwww.webofscience.com%2Fwos%2Fwoscc%2Ffull-record%2FWOS:A1992JU05600014","View Full Record in Web of Science")</f>
        <v>View Full Record in Web of Science</v>
      </c>
    </row>
    <row r="32" spans="1:72" x14ac:dyDescent="0.15">
      <c r="A32" t="s">
        <v>72</v>
      </c>
      <c r="B32" t="s">
        <v>484</v>
      </c>
      <c r="C32" t="s">
        <v>74</v>
      </c>
      <c r="D32" t="s">
        <v>74</v>
      </c>
      <c r="E32" t="s">
        <v>74</v>
      </c>
      <c r="F32" t="s">
        <v>484</v>
      </c>
      <c r="G32" t="s">
        <v>74</v>
      </c>
      <c r="H32" t="s">
        <v>74</v>
      </c>
      <c r="I32" t="s">
        <v>485</v>
      </c>
      <c r="J32" t="s">
        <v>457</v>
      </c>
      <c r="K32" t="s">
        <v>74</v>
      </c>
      <c r="L32" t="s">
        <v>74</v>
      </c>
      <c r="M32" t="s">
        <v>77</v>
      </c>
      <c r="N32" t="s">
        <v>156</v>
      </c>
      <c r="O32" t="s">
        <v>74</v>
      </c>
      <c r="P32" t="s">
        <v>74</v>
      </c>
      <c r="Q32" t="s">
        <v>74</v>
      </c>
      <c r="R32" t="s">
        <v>74</v>
      </c>
      <c r="S32" t="s">
        <v>74</v>
      </c>
      <c r="T32" t="s">
        <v>74</v>
      </c>
      <c r="U32" t="s">
        <v>74</v>
      </c>
      <c r="V32" t="s">
        <v>486</v>
      </c>
      <c r="W32" t="s">
        <v>487</v>
      </c>
      <c r="X32" t="s">
        <v>488</v>
      </c>
      <c r="Y32" t="s">
        <v>489</v>
      </c>
      <c r="Z32" t="s">
        <v>74</v>
      </c>
      <c r="AA32" t="s">
        <v>74</v>
      </c>
      <c r="AB32" t="s">
        <v>74</v>
      </c>
      <c r="AC32" t="s">
        <v>74</v>
      </c>
      <c r="AD32" t="s">
        <v>74</v>
      </c>
      <c r="AE32" t="s">
        <v>74</v>
      </c>
      <c r="AF32" t="s">
        <v>74</v>
      </c>
      <c r="AG32">
        <v>7</v>
      </c>
      <c r="AH32">
        <v>4</v>
      </c>
      <c r="AI32">
        <v>5</v>
      </c>
      <c r="AJ32">
        <v>0</v>
      </c>
      <c r="AK32">
        <v>2</v>
      </c>
      <c r="AL32" t="s">
        <v>462</v>
      </c>
      <c r="AM32" t="s">
        <v>463</v>
      </c>
      <c r="AN32" t="s">
        <v>464</v>
      </c>
      <c r="AO32" t="s">
        <v>465</v>
      </c>
      <c r="AP32" t="s">
        <v>74</v>
      </c>
      <c r="AQ32" t="s">
        <v>74</v>
      </c>
      <c r="AR32" t="s">
        <v>457</v>
      </c>
      <c r="AS32" t="s">
        <v>466</v>
      </c>
      <c r="AT32" t="s">
        <v>89</v>
      </c>
      <c r="AU32">
        <v>1992</v>
      </c>
      <c r="AV32">
        <v>27</v>
      </c>
      <c r="AW32">
        <v>4</v>
      </c>
      <c r="AX32" t="s">
        <v>74</v>
      </c>
      <c r="AY32" t="s">
        <v>74</v>
      </c>
      <c r="AZ32" t="s">
        <v>74</v>
      </c>
      <c r="BA32" t="s">
        <v>74</v>
      </c>
      <c r="BB32">
        <v>473</v>
      </c>
      <c r="BC32">
        <v>475</v>
      </c>
      <c r="BD32" t="s">
        <v>74</v>
      </c>
      <c r="BE32" t="s">
        <v>490</v>
      </c>
      <c r="BF32" t="str">
        <f>HYPERLINK("http://dx.doi.org/10.1111/j.1945-5100.1992.tb00233.x","http://dx.doi.org/10.1111/j.1945-5100.1992.tb00233.x")</f>
        <v>http://dx.doi.org/10.1111/j.1945-5100.1992.tb00233.x</v>
      </c>
      <c r="BG32" t="s">
        <v>74</v>
      </c>
      <c r="BH32" t="s">
        <v>74</v>
      </c>
      <c r="BI32">
        <v>3</v>
      </c>
      <c r="BJ32" t="s">
        <v>297</v>
      </c>
      <c r="BK32" t="s">
        <v>92</v>
      </c>
      <c r="BL32" t="s">
        <v>297</v>
      </c>
      <c r="BM32" t="s">
        <v>468</v>
      </c>
      <c r="BN32" t="s">
        <v>74</v>
      </c>
      <c r="BO32" t="s">
        <v>74</v>
      </c>
      <c r="BP32" t="s">
        <v>74</v>
      </c>
      <c r="BQ32" t="s">
        <v>74</v>
      </c>
      <c r="BR32" t="s">
        <v>95</v>
      </c>
      <c r="BS32" t="s">
        <v>491</v>
      </c>
      <c r="BT32" t="str">
        <f>HYPERLINK("https%3A%2F%2Fwww.webofscience.com%2Fwos%2Fwoscc%2Ffull-record%2FWOS:A1992JU05600022","View Full Record in Web of Science")</f>
        <v>View Full Record in Web of Science</v>
      </c>
    </row>
    <row r="33" spans="1:72" x14ac:dyDescent="0.15">
      <c r="A33" t="s">
        <v>72</v>
      </c>
      <c r="B33" t="s">
        <v>492</v>
      </c>
      <c r="C33" t="s">
        <v>74</v>
      </c>
      <c r="D33" t="s">
        <v>74</v>
      </c>
      <c r="E33" t="s">
        <v>74</v>
      </c>
      <c r="F33" t="s">
        <v>492</v>
      </c>
      <c r="G33" t="s">
        <v>74</v>
      </c>
      <c r="H33" t="s">
        <v>74</v>
      </c>
      <c r="I33" t="s">
        <v>493</v>
      </c>
      <c r="J33" t="s">
        <v>494</v>
      </c>
      <c r="K33" t="s">
        <v>74</v>
      </c>
      <c r="L33" t="s">
        <v>74</v>
      </c>
      <c r="M33" t="s">
        <v>77</v>
      </c>
      <c r="N33" t="s">
        <v>78</v>
      </c>
      <c r="O33" t="s">
        <v>74</v>
      </c>
      <c r="P33" t="s">
        <v>74</v>
      </c>
      <c r="Q33" t="s">
        <v>74</v>
      </c>
      <c r="R33" t="s">
        <v>74</v>
      </c>
      <c r="S33" t="s">
        <v>74</v>
      </c>
      <c r="T33" t="s">
        <v>495</v>
      </c>
      <c r="U33" t="s">
        <v>496</v>
      </c>
      <c r="V33" t="s">
        <v>497</v>
      </c>
      <c r="W33" t="s">
        <v>498</v>
      </c>
      <c r="X33" t="s">
        <v>183</v>
      </c>
      <c r="Y33" t="s">
        <v>499</v>
      </c>
      <c r="Z33" t="s">
        <v>74</v>
      </c>
      <c r="AA33" t="s">
        <v>74</v>
      </c>
      <c r="AB33" t="s">
        <v>74</v>
      </c>
      <c r="AC33" t="s">
        <v>74</v>
      </c>
      <c r="AD33" t="s">
        <v>74</v>
      </c>
      <c r="AE33" t="s">
        <v>74</v>
      </c>
      <c r="AF33" t="s">
        <v>74</v>
      </c>
      <c r="AG33">
        <v>20</v>
      </c>
      <c r="AH33">
        <v>3</v>
      </c>
      <c r="AI33">
        <v>3</v>
      </c>
      <c r="AJ33">
        <v>0</v>
      </c>
      <c r="AK33">
        <v>1</v>
      </c>
      <c r="AL33" t="s">
        <v>500</v>
      </c>
      <c r="AM33" t="s">
        <v>501</v>
      </c>
      <c r="AN33" t="s">
        <v>502</v>
      </c>
      <c r="AO33" t="s">
        <v>503</v>
      </c>
      <c r="AP33" t="s">
        <v>74</v>
      </c>
      <c r="AQ33" t="s">
        <v>74</v>
      </c>
      <c r="AR33" t="s">
        <v>504</v>
      </c>
      <c r="AS33" t="s">
        <v>505</v>
      </c>
      <c r="AT33" t="s">
        <v>89</v>
      </c>
      <c r="AU33">
        <v>1992</v>
      </c>
      <c r="AV33">
        <v>56</v>
      </c>
      <c r="AW33">
        <v>384</v>
      </c>
      <c r="AX33" t="s">
        <v>74</v>
      </c>
      <c r="AY33" t="s">
        <v>74</v>
      </c>
      <c r="AZ33" t="s">
        <v>74</v>
      </c>
      <c r="BA33" t="s">
        <v>74</v>
      </c>
      <c r="BB33">
        <v>335</v>
      </c>
      <c r="BC33">
        <v>342</v>
      </c>
      <c r="BD33" t="s">
        <v>74</v>
      </c>
      <c r="BE33" t="s">
        <v>506</v>
      </c>
      <c r="BF33" t="str">
        <f>HYPERLINK("http://dx.doi.org/10.1180/minmag.1992.056.384.05","http://dx.doi.org/10.1180/minmag.1992.056.384.05")</f>
        <v>http://dx.doi.org/10.1180/minmag.1992.056.384.05</v>
      </c>
      <c r="BG33" t="s">
        <v>74</v>
      </c>
      <c r="BH33" t="s">
        <v>74</v>
      </c>
      <c r="BI33">
        <v>8</v>
      </c>
      <c r="BJ33" t="s">
        <v>507</v>
      </c>
      <c r="BK33" t="s">
        <v>92</v>
      </c>
      <c r="BL33" t="s">
        <v>507</v>
      </c>
      <c r="BM33" t="s">
        <v>508</v>
      </c>
      <c r="BN33" t="s">
        <v>74</v>
      </c>
      <c r="BO33" t="s">
        <v>74</v>
      </c>
      <c r="BP33" t="s">
        <v>74</v>
      </c>
      <c r="BQ33" t="s">
        <v>74</v>
      </c>
      <c r="BR33" t="s">
        <v>95</v>
      </c>
      <c r="BS33" t="s">
        <v>509</v>
      </c>
      <c r="BT33" t="str">
        <f>HYPERLINK("https%3A%2F%2Fwww.webofscience.com%2Fwos%2Fwoscc%2Ffull-record%2FWOS:A1992JP25400005","View Full Record in Web of Science")</f>
        <v>View Full Record in Web of Science</v>
      </c>
    </row>
    <row r="34" spans="1:72" x14ac:dyDescent="0.15">
      <c r="A34" t="s">
        <v>72</v>
      </c>
      <c r="B34" t="s">
        <v>510</v>
      </c>
      <c r="C34" t="s">
        <v>74</v>
      </c>
      <c r="D34" t="s">
        <v>74</v>
      </c>
      <c r="E34" t="s">
        <v>74</v>
      </c>
      <c r="F34" t="s">
        <v>510</v>
      </c>
      <c r="G34" t="s">
        <v>74</v>
      </c>
      <c r="H34" t="s">
        <v>74</v>
      </c>
      <c r="I34" t="s">
        <v>511</v>
      </c>
      <c r="J34" t="s">
        <v>512</v>
      </c>
      <c r="K34" t="s">
        <v>74</v>
      </c>
      <c r="L34" t="s">
        <v>74</v>
      </c>
      <c r="M34" t="s">
        <v>77</v>
      </c>
      <c r="N34" t="s">
        <v>52</v>
      </c>
      <c r="O34" t="s">
        <v>74</v>
      </c>
      <c r="P34" t="s">
        <v>74</v>
      </c>
      <c r="Q34" t="s">
        <v>74</v>
      </c>
      <c r="R34" t="s">
        <v>74</v>
      </c>
      <c r="S34" t="s">
        <v>74</v>
      </c>
      <c r="T34" t="s">
        <v>74</v>
      </c>
      <c r="U34" t="s">
        <v>74</v>
      </c>
      <c r="V34" t="s">
        <v>74</v>
      </c>
      <c r="W34" t="s">
        <v>513</v>
      </c>
      <c r="X34" t="s">
        <v>514</v>
      </c>
      <c r="Y34" t="s">
        <v>74</v>
      </c>
      <c r="Z34" t="s">
        <v>74</v>
      </c>
      <c r="AA34" t="s">
        <v>74</v>
      </c>
      <c r="AB34" t="s">
        <v>74</v>
      </c>
      <c r="AC34" t="s">
        <v>74</v>
      </c>
      <c r="AD34" t="s">
        <v>74</v>
      </c>
      <c r="AE34" t="s">
        <v>74</v>
      </c>
      <c r="AF34" t="s">
        <v>74</v>
      </c>
      <c r="AG34">
        <v>0</v>
      </c>
      <c r="AH34">
        <v>0</v>
      </c>
      <c r="AI34">
        <v>0</v>
      </c>
      <c r="AJ34">
        <v>0</v>
      </c>
      <c r="AK34">
        <v>2</v>
      </c>
      <c r="AL34" t="s">
        <v>515</v>
      </c>
      <c r="AM34" t="s">
        <v>516</v>
      </c>
      <c r="AN34" t="s">
        <v>517</v>
      </c>
      <c r="AO34" t="s">
        <v>518</v>
      </c>
      <c r="AP34" t="s">
        <v>74</v>
      </c>
      <c r="AQ34" t="s">
        <v>74</v>
      </c>
      <c r="AR34" t="s">
        <v>519</v>
      </c>
      <c r="AS34" t="s">
        <v>520</v>
      </c>
      <c r="AT34" t="s">
        <v>89</v>
      </c>
      <c r="AU34">
        <v>1992</v>
      </c>
      <c r="AV34">
        <v>3</v>
      </c>
      <c r="AW34" t="s">
        <v>74</v>
      </c>
      <c r="AX34" t="s">
        <v>74</v>
      </c>
      <c r="AY34" t="s">
        <v>521</v>
      </c>
      <c r="AZ34" t="s">
        <v>74</v>
      </c>
      <c r="BA34" t="s">
        <v>74</v>
      </c>
      <c r="BB34" t="s">
        <v>522</v>
      </c>
      <c r="BC34" t="s">
        <v>522</v>
      </c>
      <c r="BD34" t="s">
        <v>74</v>
      </c>
      <c r="BE34" t="s">
        <v>74</v>
      </c>
      <c r="BF34" t="s">
        <v>74</v>
      </c>
      <c r="BG34" t="s">
        <v>74</v>
      </c>
      <c r="BH34" t="s">
        <v>74</v>
      </c>
      <c r="BI34">
        <v>1</v>
      </c>
      <c r="BJ34" t="s">
        <v>523</v>
      </c>
      <c r="BK34" t="s">
        <v>92</v>
      </c>
      <c r="BL34" t="s">
        <v>523</v>
      </c>
      <c r="BM34" t="s">
        <v>524</v>
      </c>
      <c r="BN34" t="s">
        <v>74</v>
      </c>
      <c r="BO34" t="s">
        <v>74</v>
      </c>
      <c r="BP34" t="s">
        <v>74</v>
      </c>
      <c r="BQ34" t="s">
        <v>74</v>
      </c>
      <c r="BR34" t="s">
        <v>95</v>
      </c>
      <c r="BS34" t="s">
        <v>525</v>
      </c>
      <c r="BT34" t="str">
        <f>HYPERLINK("https%3A%2F%2Fwww.webofscience.com%2Fwos%2Fwoscc%2Ffull-record%2FWOS:A1992JR25500968","View Full Record in Web of Science")</f>
        <v>View Full Record in Web of Science</v>
      </c>
    </row>
    <row r="35" spans="1:72" x14ac:dyDescent="0.15">
      <c r="A35" t="s">
        <v>72</v>
      </c>
      <c r="B35" t="s">
        <v>526</v>
      </c>
      <c r="C35" t="s">
        <v>74</v>
      </c>
      <c r="D35" t="s">
        <v>74</v>
      </c>
      <c r="E35" t="s">
        <v>74</v>
      </c>
      <c r="F35" t="s">
        <v>526</v>
      </c>
      <c r="G35" t="s">
        <v>74</v>
      </c>
      <c r="H35" t="s">
        <v>74</v>
      </c>
      <c r="I35" t="s">
        <v>527</v>
      </c>
      <c r="J35" t="s">
        <v>528</v>
      </c>
      <c r="K35" t="s">
        <v>74</v>
      </c>
      <c r="L35" t="s">
        <v>74</v>
      </c>
      <c r="M35" t="s">
        <v>77</v>
      </c>
      <c r="N35" t="s">
        <v>78</v>
      </c>
      <c r="O35" t="s">
        <v>74</v>
      </c>
      <c r="P35" t="s">
        <v>74</v>
      </c>
      <c r="Q35" t="s">
        <v>74</v>
      </c>
      <c r="R35" t="s">
        <v>74</v>
      </c>
      <c r="S35" t="s">
        <v>74</v>
      </c>
      <c r="T35" t="s">
        <v>74</v>
      </c>
      <c r="U35" t="s">
        <v>368</v>
      </c>
      <c r="V35" t="s">
        <v>529</v>
      </c>
      <c r="W35" t="s">
        <v>530</v>
      </c>
      <c r="X35" t="s">
        <v>531</v>
      </c>
      <c r="Y35" t="s">
        <v>532</v>
      </c>
      <c r="Z35" t="s">
        <v>74</v>
      </c>
      <c r="AA35" t="s">
        <v>533</v>
      </c>
      <c r="AB35" t="s">
        <v>534</v>
      </c>
      <c r="AC35" t="s">
        <v>74</v>
      </c>
      <c r="AD35" t="s">
        <v>74</v>
      </c>
      <c r="AE35" t="s">
        <v>74</v>
      </c>
      <c r="AF35" t="s">
        <v>74</v>
      </c>
      <c r="AG35">
        <v>23</v>
      </c>
      <c r="AH35">
        <v>71</v>
      </c>
      <c r="AI35">
        <v>76</v>
      </c>
      <c r="AJ35">
        <v>0</v>
      </c>
      <c r="AK35">
        <v>9</v>
      </c>
      <c r="AL35" t="s">
        <v>535</v>
      </c>
      <c r="AM35" t="s">
        <v>536</v>
      </c>
      <c r="AN35" t="s">
        <v>537</v>
      </c>
      <c r="AO35" t="s">
        <v>538</v>
      </c>
      <c r="AP35" t="s">
        <v>74</v>
      </c>
      <c r="AQ35" t="s">
        <v>74</v>
      </c>
      <c r="AR35" t="s">
        <v>539</v>
      </c>
      <c r="AS35" t="s">
        <v>540</v>
      </c>
      <c r="AT35" t="s">
        <v>89</v>
      </c>
      <c r="AU35">
        <v>1992</v>
      </c>
      <c r="AV35">
        <v>120</v>
      </c>
      <c r="AW35">
        <v>9</v>
      </c>
      <c r="AX35" t="s">
        <v>74</v>
      </c>
      <c r="AY35" t="s">
        <v>74</v>
      </c>
      <c r="AZ35" t="s">
        <v>74</v>
      </c>
      <c r="BA35" t="s">
        <v>74</v>
      </c>
      <c r="BB35">
        <v>1940</v>
      </c>
      <c r="BC35">
        <v>1949</v>
      </c>
      <c r="BD35" t="s">
        <v>74</v>
      </c>
      <c r="BE35" t="s">
        <v>541</v>
      </c>
      <c r="BF35" t="str">
        <f>HYPERLINK("http://dx.doi.org/10.1175/1520-0493(1992)120&lt;1940:SOOKWP&gt;2.0.CO;2","http://dx.doi.org/10.1175/1520-0493(1992)120&lt;1940:SOOKWP&gt;2.0.CO;2")</f>
        <v>http://dx.doi.org/10.1175/1520-0493(1992)120&lt;1940:SOOKWP&gt;2.0.CO;2</v>
      </c>
      <c r="BG35" t="s">
        <v>74</v>
      </c>
      <c r="BH35" t="s">
        <v>74</v>
      </c>
      <c r="BI35">
        <v>10</v>
      </c>
      <c r="BJ35" t="s">
        <v>379</v>
      </c>
      <c r="BK35" t="s">
        <v>92</v>
      </c>
      <c r="BL35" t="s">
        <v>379</v>
      </c>
      <c r="BM35" t="s">
        <v>542</v>
      </c>
      <c r="BN35" t="s">
        <v>74</v>
      </c>
      <c r="BO35" t="s">
        <v>543</v>
      </c>
      <c r="BP35" t="s">
        <v>74</v>
      </c>
      <c r="BQ35" t="s">
        <v>74</v>
      </c>
      <c r="BR35" t="s">
        <v>95</v>
      </c>
      <c r="BS35" t="s">
        <v>544</v>
      </c>
      <c r="BT35" t="str">
        <f>HYPERLINK("https%3A%2F%2Fwww.webofscience.com%2Fwos%2Fwoscc%2Ffull-record%2FWOS:A1992JL58000008","View Full Record in Web of Science")</f>
        <v>View Full Record in Web of Science</v>
      </c>
    </row>
    <row r="36" spans="1:72" x14ac:dyDescent="0.15">
      <c r="A36" t="s">
        <v>72</v>
      </c>
      <c r="B36" t="s">
        <v>545</v>
      </c>
      <c r="C36" t="s">
        <v>74</v>
      </c>
      <c r="D36" t="s">
        <v>74</v>
      </c>
      <c r="E36" t="s">
        <v>74</v>
      </c>
      <c r="F36" t="s">
        <v>545</v>
      </c>
      <c r="G36" t="s">
        <v>74</v>
      </c>
      <c r="H36" t="s">
        <v>74</v>
      </c>
      <c r="I36" t="s">
        <v>546</v>
      </c>
      <c r="J36" t="s">
        <v>547</v>
      </c>
      <c r="K36" t="s">
        <v>74</v>
      </c>
      <c r="L36" t="s">
        <v>74</v>
      </c>
      <c r="M36" t="s">
        <v>77</v>
      </c>
      <c r="N36" t="s">
        <v>78</v>
      </c>
      <c r="O36" t="s">
        <v>74</v>
      </c>
      <c r="P36" t="s">
        <v>74</v>
      </c>
      <c r="Q36" t="s">
        <v>74</v>
      </c>
      <c r="R36" t="s">
        <v>74</v>
      </c>
      <c r="S36" t="s">
        <v>74</v>
      </c>
      <c r="T36" t="s">
        <v>74</v>
      </c>
      <c r="U36" t="s">
        <v>548</v>
      </c>
      <c r="V36" t="s">
        <v>549</v>
      </c>
      <c r="W36" t="s">
        <v>74</v>
      </c>
      <c r="X36" t="s">
        <v>74</v>
      </c>
      <c r="Y36" t="s">
        <v>550</v>
      </c>
      <c r="Z36" t="s">
        <v>74</v>
      </c>
      <c r="AA36" t="s">
        <v>74</v>
      </c>
      <c r="AB36" t="s">
        <v>74</v>
      </c>
      <c r="AC36" t="s">
        <v>74</v>
      </c>
      <c r="AD36" t="s">
        <v>74</v>
      </c>
      <c r="AE36" t="s">
        <v>74</v>
      </c>
      <c r="AF36" t="s">
        <v>74</v>
      </c>
      <c r="AG36">
        <v>23</v>
      </c>
      <c r="AH36">
        <v>1</v>
      </c>
      <c r="AI36">
        <v>1</v>
      </c>
      <c r="AJ36">
        <v>0</v>
      </c>
      <c r="AK36">
        <v>1</v>
      </c>
      <c r="AL36" t="s">
        <v>551</v>
      </c>
      <c r="AM36" t="s">
        <v>552</v>
      </c>
      <c r="AN36" t="s">
        <v>553</v>
      </c>
      <c r="AO36" t="s">
        <v>554</v>
      </c>
      <c r="AP36" t="s">
        <v>74</v>
      </c>
      <c r="AQ36" t="s">
        <v>74</v>
      </c>
      <c r="AR36" t="s">
        <v>555</v>
      </c>
      <c r="AS36" t="s">
        <v>556</v>
      </c>
      <c r="AT36" t="s">
        <v>89</v>
      </c>
      <c r="AU36">
        <v>1992</v>
      </c>
      <c r="AV36">
        <v>58</v>
      </c>
      <c r="AW36">
        <v>9</v>
      </c>
      <c r="AX36" t="s">
        <v>74</v>
      </c>
      <c r="AY36" t="s">
        <v>74</v>
      </c>
      <c r="AZ36" t="s">
        <v>74</v>
      </c>
      <c r="BA36" t="s">
        <v>74</v>
      </c>
      <c r="BB36">
        <v>1693</v>
      </c>
      <c r="BC36">
        <v>1698</v>
      </c>
      <c r="BD36" t="s">
        <v>74</v>
      </c>
      <c r="BE36" t="s">
        <v>74</v>
      </c>
      <c r="BF36" t="s">
        <v>74</v>
      </c>
      <c r="BG36" t="s">
        <v>74</v>
      </c>
      <c r="BH36" t="s">
        <v>74</v>
      </c>
      <c r="BI36">
        <v>6</v>
      </c>
      <c r="BJ36" t="s">
        <v>557</v>
      </c>
      <c r="BK36" t="s">
        <v>92</v>
      </c>
      <c r="BL36" t="s">
        <v>557</v>
      </c>
      <c r="BM36" t="s">
        <v>558</v>
      </c>
      <c r="BN36" t="s">
        <v>74</v>
      </c>
      <c r="BO36" t="s">
        <v>74</v>
      </c>
      <c r="BP36" t="s">
        <v>74</v>
      </c>
      <c r="BQ36" t="s">
        <v>74</v>
      </c>
      <c r="BR36" t="s">
        <v>95</v>
      </c>
      <c r="BS36" t="s">
        <v>559</v>
      </c>
      <c r="BT36" t="str">
        <f>HYPERLINK("https%3A%2F%2Fwww.webofscience.com%2Fwos%2Fwoscc%2Ffull-record%2FWOS:A1992JT00500017","View Full Record in Web of Science")</f>
        <v>View Full Record in Web of Science</v>
      </c>
    </row>
    <row r="37" spans="1:72" x14ac:dyDescent="0.15">
      <c r="A37" t="s">
        <v>72</v>
      </c>
      <c r="B37" t="s">
        <v>560</v>
      </c>
      <c r="C37" t="s">
        <v>74</v>
      </c>
      <c r="D37" t="s">
        <v>74</v>
      </c>
      <c r="E37" t="s">
        <v>74</v>
      </c>
      <c r="F37" t="s">
        <v>560</v>
      </c>
      <c r="G37" t="s">
        <v>74</v>
      </c>
      <c r="H37" t="s">
        <v>74</v>
      </c>
      <c r="I37" t="s">
        <v>561</v>
      </c>
      <c r="J37" t="s">
        <v>562</v>
      </c>
      <c r="K37" t="s">
        <v>74</v>
      </c>
      <c r="L37" t="s">
        <v>74</v>
      </c>
      <c r="M37" t="s">
        <v>77</v>
      </c>
      <c r="N37" t="s">
        <v>78</v>
      </c>
      <c r="O37" t="s">
        <v>74</v>
      </c>
      <c r="P37" t="s">
        <v>74</v>
      </c>
      <c r="Q37" t="s">
        <v>74</v>
      </c>
      <c r="R37" t="s">
        <v>74</v>
      </c>
      <c r="S37" t="s">
        <v>74</v>
      </c>
      <c r="T37" t="s">
        <v>563</v>
      </c>
      <c r="U37" t="s">
        <v>74</v>
      </c>
      <c r="V37" t="s">
        <v>564</v>
      </c>
      <c r="W37" t="s">
        <v>74</v>
      </c>
      <c r="X37" t="s">
        <v>74</v>
      </c>
      <c r="Y37" t="s">
        <v>565</v>
      </c>
      <c r="Z37" t="s">
        <v>74</v>
      </c>
      <c r="AA37" t="s">
        <v>74</v>
      </c>
      <c r="AB37" t="s">
        <v>74</v>
      </c>
      <c r="AC37" t="s">
        <v>74</v>
      </c>
      <c r="AD37" t="s">
        <v>74</v>
      </c>
      <c r="AE37" t="s">
        <v>74</v>
      </c>
      <c r="AF37" t="s">
        <v>74</v>
      </c>
      <c r="AG37">
        <v>0</v>
      </c>
      <c r="AH37">
        <v>6</v>
      </c>
      <c r="AI37">
        <v>6</v>
      </c>
      <c r="AJ37">
        <v>0</v>
      </c>
      <c r="AK37">
        <v>1</v>
      </c>
      <c r="AL37" t="s">
        <v>566</v>
      </c>
      <c r="AM37" t="s">
        <v>567</v>
      </c>
      <c r="AN37" t="s">
        <v>568</v>
      </c>
      <c r="AO37" t="s">
        <v>569</v>
      </c>
      <c r="AP37" t="s">
        <v>74</v>
      </c>
      <c r="AQ37" t="s">
        <v>74</v>
      </c>
      <c r="AR37" t="s">
        <v>570</v>
      </c>
      <c r="AS37" t="s">
        <v>571</v>
      </c>
      <c r="AT37" t="s">
        <v>332</v>
      </c>
      <c r="AU37">
        <v>1992</v>
      </c>
      <c r="AV37">
        <v>15</v>
      </c>
      <c r="AW37">
        <v>5</v>
      </c>
      <c r="AX37" t="s">
        <v>74</v>
      </c>
      <c r="AY37" t="s">
        <v>74</v>
      </c>
      <c r="AZ37" t="s">
        <v>74</v>
      </c>
      <c r="BA37" t="s">
        <v>74</v>
      </c>
      <c r="BB37">
        <v>539</v>
      </c>
      <c r="BC37">
        <v>545</v>
      </c>
      <c r="BD37" t="s">
        <v>74</v>
      </c>
      <c r="BE37" t="s">
        <v>572</v>
      </c>
      <c r="BF37" t="str">
        <f>HYPERLINK("http://dx.doi.org/10.1007/BF02507828","http://dx.doi.org/10.1007/BF02507828")</f>
        <v>http://dx.doi.org/10.1007/BF02507828</v>
      </c>
      <c r="BG37" t="s">
        <v>74</v>
      </c>
      <c r="BH37" t="s">
        <v>74</v>
      </c>
      <c r="BI37">
        <v>7</v>
      </c>
      <c r="BJ37" t="s">
        <v>74</v>
      </c>
      <c r="BK37" t="s">
        <v>92</v>
      </c>
      <c r="BL37" t="s">
        <v>74</v>
      </c>
      <c r="BM37" t="s">
        <v>573</v>
      </c>
      <c r="BN37" t="s">
        <v>74</v>
      </c>
      <c r="BO37" t="s">
        <v>74</v>
      </c>
      <c r="BP37" t="s">
        <v>74</v>
      </c>
      <c r="BQ37" t="s">
        <v>74</v>
      </c>
      <c r="BR37" t="s">
        <v>95</v>
      </c>
      <c r="BS37" t="s">
        <v>574</v>
      </c>
      <c r="BT37" t="str">
        <f>HYPERLINK("https%3A%2F%2Fwww.webofscience.com%2Fwos%2Fwoscc%2Ffull-record%2FWOS:A1992KR23100006","View Full Record in Web of Science")</f>
        <v>View Full Record in Web of Science</v>
      </c>
    </row>
    <row r="38" spans="1:72" x14ac:dyDescent="0.15">
      <c r="A38" t="s">
        <v>72</v>
      </c>
      <c r="B38" t="s">
        <v>575</v>
      </c>
      <c r="C38" t="s">
        <v>74</v>
      </c>
      <c r="D38" t="s">
        <v>74</v>
      </c>
      <c r="E38" t="s">
        <v>74</v>
      </c>
      <c r="F38" t="s">
        <v>575</v>
      </c>
      <c r="G38" t="s">
        <v>74</v>
      </c>
      <c r="H38" t="s">
        <v>74</v>
      </c>
      <c r="I38" t="s">
        <v>576</v>
      </c>
      <c r="J38" t="s">
        <v>577</v>
      </c>
      <c r="K38" t="s">
        <v>74</v>
      </c>
      <c r="L38" t="s">
        <v>74</v>
      </c>
      <c r="M38" t="s">
        <v>322</v>
      </c>
      <c r="N38" t="s">
        <v>78</v>
      </c>
      <c r="O38" t="s">
        <v>74</v>
      </c>
      <c r="P38" t="s">
        <v>74</v>
      </c>
      <c r="Q38" t="s">
        <v>74</v>
      </c>
      <c r="R38" t="s">
        <v>74</v>
      </c>
      <c r="S38" t="s">
        <v>74</v>
      </c>
      <c r="T38" t="s">
        <v>74</v>
      </c>
      <c r="U38" t="s">
        <v>578</v>
      </c>
      <c r="V38" t="s">
        <v>579</v>
      </c>
      <c r="W38" t="s">
        <v>74</v>
      </c>
      <c r="X38" t="s">
        <v>74</v>
      </c>
      <c r="Y38" t="s">
        <v>580</v>
      </c>
      <c r="Z38" t="s">
        <v>74</v>
      </c>
      <c r="AA38" t="s">
        <v>74</v>
      </c>
      <c r="AB38" t="s">
        <v>74</v>
      </c>
      <c r="AC38" t="s">
        <v>74</v>
      </c>
      <c r="AD38" t="s">
        <v>74</v>
      </c>
      <c r="AE38" t="s">
        <v>74</v>
      </c>
      <c r="AF38" t="s">
        <v>74</v>
      </c>
      <c r="AG38">
        <v>24</v>
      </c>
      <c r="AH38">
        <v>1</v>
      </c>
      <c r="AI38">
        <v>1</v>
      </c>
      <c r="AJ38">
        <v>0</v>
      </c>
      <c r="AK38">
        <v>0</v>
      </c>
      <c r="AL38" t="s">
        <v>326</v>
      </c>
      <c r="AM38" t="s">
        <v>327</v>
      </c>
      <c r="AN38" t="s">
        <v>328</v>
      </c>
      <c r="AO38" t="s">
        <v>581</v>
      </c>
      <c r="AP38" t="s">
        <v>74</v>
      </c>
      <c r="AQ38" t="s">
        <v>74</v>
      </c>
      <c r="AR38" t="s">
        <v>582</v>
      </c>
      <c r="AS38" t="s">
        <v>583</v>
      </c>
      <c r="AT38" t="s">
        <v>332</v>
      </c>
      <c r="AU38">
        <v>1992</v>
      </c>
      <c r="AV38">
        <v>32</v>
      </c>
      <c r="AW38">
        <v>5</v>
      </c>
      <c r="AX38" t="s">
        <v>74</v>
      </c>
      <c r="AY38" t="s">
        <v>74</v>
      </c>
      <c r="AZ38" t="s">
        <v>74</v>
      </c>
      <c r="BA38" t="s">
        <v>74</v>
      </c>
      <c r="BB38">
        <v>851</v>
      </c>
      <c r="BC38">
        <v>857</v>
      </c>
      <c r="BD38" t="s">
        <v>74</v>
      </c>
      <c r="BE38" t="s">
        <v>74</v>
      </c>
      <c r="BF38" t="s">
        <v>74</v>
      </c>
      <c r="BG38" t="s">
        <v>74</v>
      </c>
      <c r="BH38" t="s">
        <v>74</v>
      </c>
      <c r="BI38">
        <v>7</v>
      </c>
      <c r="BJ38" t="s">
        <v>584</v>
      </c>
      <c r="BK38" t="s">
        <v>92</v>
      </c>
      <c r="BL38" t="s">
        <v>584</v>
      </c>
      <c r="BM38" t="s">
        <v>585</v>
      </c>
      <c r="BN38" t="s">
        <v>74</v>
      </c>
      <c r="BO38" t="s">
        <v>74</v>
      </c>
      <c r="BP38" t="s">
        <v>74</v>
      </c>
      <c r="BQ38" t="s">
        <v>74</v>
      </c>
      <c r="BR38" t="s">
        <v>95</v>
      </c>
      <c r="BS38" t="s">
        <v>586</v>
      </c>
      <c r="BT38" t="str">
        <f>HYPERLINK("https%3A%2F%2Fwww.webofscience.com%2Fwos%2Fwoscc%2Ffull-record%2FWOS:A1992JY35000008","View Full Record in Web of Science")</f>
        <v>View Full Record in Web of Science</v>
      </c>
    </row>
    <row r="39" spans="1:72" x14ac:dyDescent="0.15">
      <c r="A39" t="s">
        <v>72</v>
      </c>
      <c r="B39" t="s">
        <v>587</v>
      </c>
      <c r="C39" t="s">
        <v>74</v>
      </c>
      <c r="D39" t="s">
        <v>74</v>
      </c>
      <c r="E39" t="s">
        <v>74</v>
      </c>
      <c r="F39" t="s">
        <v>587</v>
      </c>
      <c r="G39" t="s">
        <v>74</v>
      </c>
      <c r="H39" t="s">
        <v>74</v>
      </c>
      <c r="I39" t="s">
        <v>588</v>
      </c>
      <c r="J39" t="s">
        <v>577</v>
      </c>
      <c r="K39" t="s">
        <v>74</v>
      </c>
      <c r="L39" t="s">
        <v>74</v>
      </c>
      <c r="M39" t="s">
        <v>322</v>
      </c>
      <c r="N39" t="s">
        <v>78</v>
      </c>
      <c r="O39" t="s">
        <v>74</v>
      </c>
      <c r="P39" t="s">
        <v>74</v>
      </c>
      <c r="Q39" t="s">
        <v>74</v>
      </c>
      <c r="R39" t="s">
        <v>74</v>
      </c>
      <c r="S39" t="s">
        <v>74</v>
      </c>
      <c r="T39" t="s">
        <v>74</v>
      </c>
      <c r="U39" t="s">
        <v>589</v>
      </c>
      <c r="V39" t="s">
        <v>590</v>
      </c>
      <c r="W39" t="s">
        <v>74</v>
      </c>
      <c r="X39" t="s">
        <v>74</v>
      </c>
      <c r="Y39" t="s">
        <v>591</v>
      </c>
      <c r="Z39" t="s">
        <v>74</v>
      </c>
      <c r="AA39" t="s">
        <v>592</v>
      </c>
      <c r="AB39" t="s">
        <v>74</v>
      </c>
      <c r="AC39" t="s">
        <v>74</v>
      </c>
      <c r="AD39" t="s">
        <v>74</v>
      </c>
      <c r="AE39" t="s">
        <v>74</v>
      </c>
      <c r="AF39" t="s">
        <v>74</v>
      </c>
      <c r="AG39">
        <v>10</v>
      </c>
      <c r="AH39">
        <v>0</v>
      </c>
      <c r="AI39">
        <v>0</v>
      </c>
      <c r="AJ39">
        <v>1</v>
      </c>
      <c r="AK39">
        <v>4</v>
      </c>
      <c r="AL39" t="s">
        <v>326</v>
      </c>
      <c r="AM39" t="s">
        <v>327</v>
      </c>
      <c r="AN39" t="s">
        <v>328</v>
      </c>
      <c r="AO39" t="s">
        <v>581</v>
      </c>
      <c r="AP39" t="s">
        <v>74</v>
      </c>
      <c r="AQ39" t="s">
        <v>74</v>
      </c>
      <c r="AR39" t="s">
        <v>582</v>
      </c>
      <c r="AS39" t="s">
        <v>583</v>
      </c>
      <c r="AT39" t="s">
        <v>332</v>
      </c>
      <c r="AU39">
        <v>1992</v>
      </c>
      <c r="AV39">
        <v>32</v>
      </c>
      <c r="AW39">
        <v>5</v>
      </c>
      <c r="AX39" t="s">
        <v>74</v>
      </c>
      <c r="AY39" t="s">
        <v>74</v>
      </c>
      <c r="AZ39" t="s">
        <v>74</v>
      </c>
      <c r="BA39" t="s">
        <v>74</v>
      </c>
      <c r="BB39">
        <v>858</v>
      </c>
      <c r="BC39">
        <v>864</v>
      </c>
      <c r="BD39" t="s">
        <v>74</v>
      </c>
      <c r="BE39" t="s">
        <v>74</v>
      </c>
      <c r="BF39" t="s">
        <v>74</v>
      </c>
      <c r="BG39" t="s">
        <v>74</v>
      </c>
      <c r="BH39" t="s">
        <v>74</v>
      </c>
      <c r="BI39">
        <v>7</v>
      </c>
      <c r="BJ39" t="s">
        <v>584</v>
      </c>
      <c r="BK39" t="s">
        <v>92</v>
      </c>
      <c r="BL39" t="s">
        <v>584</v>
      </c>
      <c r="BM39" t="s">
        <v>585</v>
      </c>
      <c r="BN39" t="s">
        <v>74</v>
      </c>
      <c r="BO39" t="s">
        <v>74</v>
      </c>
      <c r="BP39" t="s">
        <v>74</v>
      </c>
      <c r="BQ39" t="s">
        <v>74</v>
      </c>
      <c r="BR39" t="s">
        <v>95</v>
      </c>
      <c r="BS39" t="s">
        <v>593</v>
      </c>
      <c r="BT39" t="str">
        <f>HYPERLINK("https%3A%2F%2Fwww.webofscience.com%2Fwos%2Fwoscc%2Ffull-record%2FWOS:A1992JY35000009","View Full Record in Web of Science")</f>
        <v>View Full Record in Web of Science</v>
      </c>
    </row>
    <row r="40" spans="1:72" x14ac:dyDescent="0.15">
      <c r="A40" t="s">
        <v>72</v>
      </c>
      <c r="B40" t="s">
        <v>594</v>
      </c>
      <c r="C40" t="s">
        <v>74</v>
      </c>
      <c r="D40" t="s">
        <v>74</v>
      </c>
      <c r="E40" t="s">
        <v>74</v>
      </c>
      <c r="F40" t="s">
        <v>594</v>
      </c>
      <c r="G40" t="s">
        <v>74</v>
      </c>
      <c r="H40" t="s">
        <v>74</v>
      </c>
      <c r="I40" t="s">
        <v>595</v>
      </c>
      <c r="J40" t="s">
        <v>596</v>
      </c>
      <c r="K40" t="s">
        <v>74</v>
      </c>
      <c r="L40" t="s">
        <v>74</v>
      </c>
      <c r="M40" t="s">
        <v>77</v>
      </c>
      <c r="N40" t="s">
        <v>78</v>
      </c>
      <c r="O40" t="s">
        <v>74</v>
      </c>
      <c r="P40" t="s">
        <v>74</v>
      </c>
      <c r="Q40" t="s">
        <v>74</v>
      </c>
      <c r="R40" t="s">
        <v>74</v>
      </c>
      <c r="S40" t="s">
        <v>74</v>
      </c>
      <c r="T40" t="s">
        <v>597</v>
      </c>
      <c r="U40" t="s">
        <v>74</v>
      </c>
      <c r="V40" t="s">
        <v>598</v>
      </c>
      <c r="W40" t="s">
        <v>74</v>
      </c>
      <c r="X40" t="s">
        <v>74</v>
      </c>
      <c r="Y40" t="s">
        <v>599</v>
      </c>
      <c r="Z40" t="s">
        <v>74</v>
      </c>
      <c r="AA40" t="s">
        <v>74</v>
      </c>
      <c r="AB40" t="s">
        <v>74</v>
      </c>
      <c r="AC40" t="s">
        <v>74</v>
      </c>
      <c r="AD40" t="s">
        <v>74</v>
      </c>
      <c r="AE40" t="s">
        <v>74</v>
      </c>
      <c r="AF40" t="s">
        <v>74</v>
      </c>
      <c r="AG40">
        <v>27</v>
      </c>
      <c r="AH40">
        <v>54</v>
      </c>
      <c r="AI40">
        <v>56</v>
      </c>
      <c r="AJ40">
        <v>0</v>
      </c>
      <c r="AK40">
        <v>13</v>
      </c>
      <c r="AL40" t="s">
        <v>600</v>
      </c>
      <c r="AM40" t="s">
        <v>601</v>
      </c>
      <c r="AN40" t="s">
        <v>602</v>
      </c>
      <c r="AO40" t="s">
        <v>603</v>
      </c>
      <c r="AP40" t="s">
        <v>74</v>
      </c>
      <c r="AQ40" t="s">
        <v>74</v>
      </c>
      <c r="AR40" t="s">
        <v>596</v>
      </c>
      <c r="AS40" t="s">
        <v>604</v>
      </c>
      <c r="AT40" t="s">
        <v>89</v>
      </c>
      <c r="AU40">
        <v>1992</v>
      </c>
      <c r="AV40">
        <v>36</v>
      </c>
      <c r="AW40">
        <v>2</v>
      </c>
      <c r="AX40" t="s">
        <v>74</v>
      </c>
      <c r="AY40" t="s">
        <v>74</v>
      </c>
      <c r="AZ40" t="s">
        <v>74</v>
      </c>
      <c r="BA40" t="s">
        <v>74</v>
      </c>
      <c r="BB40">
        <v>111</v>
      </c>
      <c r="BC40">
        <v>118</v>
      </c>
      <c r="BD40" t="s">
        <v>74</v>
      </c>
      <c r="BE40" t="s">
        <v>605</v>
      </c>
      <c r="BF40" t="str">
        <f>HYPERLINK("http://dx.doi.org/10.1080/00785326.1992.10430362","http://dx.doi.org/10.1080/00785326.1992.10430362")</f>
        <v>http://dx.doi.org/10.1080/00785326.1992.10430362</v>
      </c>
      <c r="BG40" t="s">
        <v>74</v>
      </c>
      <c r="BH40" t="s">
        <v>74</v>
      </c>
      <c r="BI40">
        <v>8</v>
      </c>
      <c r="BJ40" t="s">
        <v>606</v>
      </c>
      <c r="BK40" t="s">
        <v>92</v>
      </c>
      <c r="BL40" t="s">
        <v>606</v>
      </c>
      <c r="BM40" t="s">
        <v>607</v>
      </c>
      <c r="BN40" t="s">
        <v>74</v>
      </c>
      <c r="BO40" t="s">
        <v>74</v>
      </c>
      <c r="BP40" t="s">
        <v>74</v>
      </c>
      <c r="BQ40" t="s">
        <v>74</v>
      </c>
      <c r="BR40" t="s">
        <v>95</v>
      </c>
      <c r="BS40" t="s">
        <v>608</v>
      </c>
      <c r="BT40" t="str">
        <f>HYPERLINK("https%3A%2F%2Fwww.webofscience.com%2Fwos%2Fwoscc%2Ffull-record%2FWOS:A1992JT28200001","View Full Record in Web of Science")</f>
        <v>View Full Record in Web of Science</v>
      </c>
    </row>
    <row r="41" spans="1:72" x14ac:dyDescent="0.15">
      <c r="A41" t="s">
        <v>72</v>
      </c>
      <c r="B41" t="s">
        <v>609</v>
      </c>
      <c r="C41" t="s">
        <v>74</v>
      </c>
      <c r="D41" t="s">
        <v>74</v>
      </c>
      <c r="E41" t="s">
        <v>74</v>
      </c>
      <c r="F41" t="s">
        <v>609</v>
      </c>
      <c r="G41" t="s">
        <v>74</v>
      </c>
      <c r="H41" t="s">
        <v>74</v>
      </c>
      <c r="I41" t="s">
        <v>610</v>
      </c>
      <c r="J41" t="s">
        <v>611</v>
      </c>
      <c r="K41" t="s">
        <v>74</v>
      </c>
      <c r="L41" t="s">
        <v>74</v>
      </c>
      <c r="M41" t="s">
        <v>77</v>
      </c>
      <c r="N41" t="s">
        <v>78</v>
      </c>
      <c r="O41" t="s">
        <v>74</v>
      </c>
      <c r="P41" t="s">
        <v>74</v>
      </c>
      <c r="Q41" t="s">
        <v>74</v>
      </c>
      <c r="R41" t="s">
        <v>74</v>
      </c>
      <c r="S41" t="s">
        <v>74</v>
      </c>
      <c r="T41" t="s">
        <v>74</v>
      </c>
      <c r="U41" t="s">
        <v>612</v>
      </c>
      <c r="V41" t="s">
        <v>613</v>
      </c>
      <c r="W41" t="s">
        <v>614</v>
      </c>
      <c r="X41" t="s">
        <v>615</v>
      </c>
      <c r="Y41" t="s">
        <v>74</v>
      </c>
      <c r="Z41" t="s">
        <v>74</v>
      </c>
      <c r="AA41" t="s">
        <v>74</v>
      </c>
      <c r="AB41" t="s">
        <v>74</v>
      </c>
      <c r="AC41" t="s">
        <v>74</v>
      </c>
      <c r="AD41" t="s">
        <v>74</v>
      </c>
      <c r="AE41" t="s">
        <v>74</v>
      </c>
      <c r="AF41" t="s">
        <v>74</v>
      </c>
      <c r="AG41">
        <v>130</v>
      </c>
      <c r="AH41">
        <v>51</v>
      </c>
      <c r="AI41">
        <v>62</v>
      </c>
      <c r="AJ41">
        <v>0</v>
      </c>
      <c r="AK41">
        <v>6</v>
      </c>
      <c r="AL41" t="s">
        <v>616</v>
      </c>
      <c r="AM41" t="s">
        <v>617</v>
      </c>
      <c r="AN41" t="s">
        <v>618</v>
      </c>
      <c r="AO41" t="s">
        <v>619</v>
      </c>
      <c r="AP41" t="s">
        <v>74</v>
      </c>
      <c r="AQ41" t="s">
        <v>74</v>
      </c>
      <c r="AR41" t="s">
        <v>611</v>
      </c>
      <c r="AS41" t="s">
        <v>620</v>
      </c>
      <c r="AT41" t="s">
        <v>224</v>
      </c>
      <c r="AU41">
        <v>1992</v>
      </c>
      <c r="AV41">
        <v>18</v>
      </c>
      <c r="AW41">
        <v>4</v>
      </c>
      <c r="AX41" t="s">
        <v>74</v>
      </c>
      <c r="AY41" t="s">
        <v>74</v>
      </c>
      <c r="AZ41" t="s">
        <v>74</v>
      </c>
      <c r="BA41" t="s">
        <v>74</v>
      </c>
      <c r="BB41">
        <v>401</v>
      </c>
      <c r="BC41">
        <v>424</v>
      </c>
      <c r="BD41" t="s">
        <v>74</v>
      </c>
      <c r="BE41" t="s">
        <v>621</v>
      </c>
      <c r="BF41" t="str">
        <f>HYPERLINK("http://dx.doi.org/10.1017/S0094837300010976","http://dx.doi.org/10.1017/S0094837300010976")</f>
        <v>http://dx.doi.org/10.1017/S0094837300010976</v>
      </c>
      <c r="BG41" t="s">
        <v>74</v>
      </c>
      <c r="BH41" t="s">
        <v>74</v>
      </c>
      <c r="BI41">
        <v>24</v>
      </c>
      <c r="BJ41" t="s">
        <v>622</v>
      </c>
      <c r="BK41" t="s">
        <v>92</v>
      </c>
      <c r="BL41" t="s">
        <v>623</v>
      </c>
      <c r="BM41" t="s">
        <v>624</v>
      </c>
      <c r="BN41" t="s">
        <v>74</v>
      </c>
      <c r="BO41" t="s">
        <v>74</v>
      </c>
      <c r="BP41" t="s">
        <v>74</v>
      </c>
      <c r="BQ41" t="s">
        <v>74</v>
      </c>
      <c r="BR41" t="s">
        <v>95</v>
      </c>
      <c r="BS41" t="s">
        <v>625</v>
      </c>
      <c r="BT41" t="str">
        <f>HYPERLINK("https%3A%2F%2Fwww.webofscience.com%2Fwos%2Fwoscc%2Ffull-record%2FWOS:A1992JW51700004","View Full Record in Web of Science")</f>
        <v>View Full Record in Web of Science</v>
      </c>
    </row>
    <row r="42" spans="1:72" x14ac:dyDescent="0.15">
      <c r="A42" t="s">
        <v>72</v>
      </c>
      <c r="B42" t="s">
        <v>626</v>
      </c>
      <c r="C42" t="s">
        <v>74</v>
      </c>
      <c r="D42" t="s">
        <v>74</v>
      </c>
      <c r="E42" t="s">
        <v>74</v>
      </c>
      <c r="F42" t="s">
        <v>626</v>
      </c>
      <c r="G42" t="s">
        <v>74</v>
      </c>
      <c r="H42" t="s">
        <v>74</v>
      </c>
      <c r="I42" t="s">
        <v>627</v>
      </c>
      <c r="J42" t="s">
        <v>628</v>
      </c>
      <c r="K42" t="s">
        <v>74</v>
      </c>
      <c r="L42" t="s">
        <v>74</v>
      </c>
      <c r="M42" t="s">
        <v>77</v>
      </c>
      <c r="N42" t="s">
        <v>78</v>
      </c>
      <c r="O42" t="s">
        <v>74</v>
      </c>
      <c r="P42" t="s">
        <v>74</v>
      </c>
      <c r="Q42" t="s">
        <v>74</v>
      </c>
      <c r="R42" t="s">
        <v>74</v>
      </c>
      <c r="S42" t="s">
        <v>74</v>
      </c>
      <c r="T42" t="s">
        <v>74</v>
      </c>
      <c r="U42" t="s">
        <v>629</v>
      </c>
      <c r="V42" t="s">
        <v>630</v>
      </c>
      <c r="W42" t="s">
        <v>631</v>
      </c>
      <c r="X42" t="s">
        <v>632</v>
      </c>
      <c r="Y42" t="s">
        <v>633</v>
      </c>
      <c r="Z42" t="s">
        <v>74</v>
      </c>
      <c r="AA42" t="s">
        <v>74</v>
      </c>
      <c r="AB42" t="s">
        <v>74</v>
      </c>
      <c r="AC42" t="s">
        <v>74</v>
      </c>
      <c r="AD42" t="s">
        <v>74</v>
      </c>
      <c r="AE42" t="s">
        <v>74</v>
      </c>
      <c r="AF42" t="s">
        <v>74</v>
      </c>
      <c r="AG42">
        <v>43</v>
      </c>
      <c r="AH42">
        <v>9</v>
      </c>
      <c r="AI42">
        <v>10</v>
      </c>
      <c r="AJ42">
        <v>0</v>
      </c>
      <c r="AK42">
        <v>2</v>
      </c>
      <c r="AL42" t="s">
        <v>634</v>
      </c>
      <c r="AM42" t="s">
        <v>635</v>
      </c>
      <c r="AN42" t="s">
        <v>636</v>
      </c>
      <c r="AO42" t="s">
        <v>637</v>
      </c>
      <c r="AP42" t="s">
        <v>74</v>
      </c>
      <c r="AQ42" t="s">
        <v>74</v>
      </c>
      <c r="AR42" t="s">
        <v>638</v>
      </c>
      <c r="AS42" t="s">
        <v>639</v>
      </c>
      <c r="AT42" t="s">
        <v>332</v>
      </c>
      <c r="AU42">
        <v>1992</v>
      </c>
      <c r="AV42">
        <v>65</v>
      </c>
      <c r="AW42">
        <v>5</v>
      </c>
      <c r="AX42" t="s">
        <v>74</v>
      </c>
      <c r="AY42" t="s">
        <v>74</v>
      </c>
      <c r="AZ42" t="s">
        <v>74</v>
      </c>
      <c r="BA42" t="s">
        <v>74</v>
      </c>
      <c r="BB42">
        <v>933</v>
      </c>
      <c r="BC42">
        <v>951</v>
      </c>
      <c r="BD42" t="s">
        <v>74</v>
      </c>
      <c r="BE42" t="s">
        <v>640</v>
      </c>
      <c r="BF42" t="str">
        <f>HYPERLINK("http://dx.doi.org/10.1086/physzool.65.5.30158551","http://dx.doi.org/10.1086/physzool.65.5.30158551")</f>
        <v>http://dx.doi.org/10.1086/physzool.65.5.30158551</v>
      </c>
      <c r="BG42" t="s">
        <v>74</v>
      </c>
      <c r="BH42" t="s">
        <v>74</v>
      </c>
      <c r="BI42">
        <v>19</v>
      </c>
      <c r="BJ42" t="s">
        <v>641</v>
      </c>
      <c r="BK42" t="s">
        <v>92</v>
      </c>
      <c r="BL42" t="s">
        <v>641</v>
      </c>
      <c r="BM42" t="s">
        <v>642</v>
      </c>
      <c r="BN42" t="s">
        <v>74</v>
      </c>
      <c r="BO42" t="s">
        <v>74</v>
      </c>
      <c r="BP42" t="s">
        <v>74</v>
      </c>
      <c r="BQ42" t="s">
        <v>74</v>
      </c>
      <c r="BR42" t="s">
        <v>95</v>
      </c>
      <c r="BS42" t="s">
        <v>643</v>
      </c>
      <c r="BT42" t="str">
        <f>HYPERLINK("https%3A%2F%2Fwww.webofscience.com%2Fwos%2Fwoscc%2Ffull-record%2FWOS:A1992JY33400005","View Full Record in Web of Science")</f>
        <v>View Full Record in Web of Science</v>
      </c>
    </row>
    <row r="43" spans="1:72" x14ac:dyDescent="0.15">
      <c r="A43" t="s">
        <v>72</v>
      </c>
      <c r="B43" t="s">
        <v>644</v>
      </c>
      <c r="C43" t="s">
        <v>74</v>
      </c>
      <c r="D43" t="s">
        <v>74</v>
      </c>
      <c r="E43" t="s">
        <v>74</v>
      </c>
      <c r="F43" t="s">
        <v>644</v>
      </c>
      <c r="G43" t="s">
        <v>74</v>
      </c>
      <c r="H43" t="s">
        <v>74</v>
      </c>
      <c r="I43" t="s">
        <v>645</v>
      </c>
      <c r="J43" t="s">
        <v>646</v>
      </c>
      <c r="K43" t="s">
        <v>74</v>
      </c>
      <c r="L43" t="s">
        <v>74</v>
      </c>
      <c r="M43" t="s">
        <v>77</v>
      </c>
      <c r="N43" t="s">
        <v>647</v>
      </c>
      <c r="O43" t="s">
        <v>648</v>
      </c>
      <c r="P43" t="s">
        <v>649</v>
      </c>
      <c r="Q43" t="s">
        <v>650</v>
      </c>
      <c r="R43" t="s">
        <v>74</v>
      </c>
      <c r="S43" t="s">
        <v>74</v>
      </c>
      <c r="T43" t="s">
        <v>74</v>
      </c>
      <c r="U43" t="s">
        <v>651</v>
      </c>
      <c r="V43" t="s">
        <v>652</v>
      </c>
      <c r="W43" t="s">
        <v>653</v>
      </c>
      <c r="X43" t="s">
        <v>654</v>
      </c>
      <c r="Y43" t="s">
        <v>655</v>
      </c>
      <c r="Z43" t="s">
        <v>74</v>
      </c>
      <c r="AA43" t="s">
        <v>656</v>
      </c>
      <c r="AB43" t="s">
        <v>74</v>
      </c>
      <c r="AC43" t="s">
        <v>74</v>
      </c>
      <c r="AD43" t="s">
        <v>74</v>
      </c>
      <c r="AE43" t="s">
        <v>74</v>
      </c>
      <c r="AF43" t="s">
        <v>74</v>
      </c>
      <c r="AG43">
        <v>124</v>
      </c>
      <c r="AH43">
        <v>279</v>
      </c>
      <c r="AI43">
        <v>292</v>
      </c>
      <c r="AJ43">
        <v>0</v>
      </c>
      <c r="AK43">
        <v>66</v>
      </c>
      <c r="AL43" t="s">
        <v>204</v>
      </c>
      <c r="AM43" t="s">
        <v>205</v>
      </c>
      <c r="AN43" t="s">
        <v>206</v>
      </c>
      <c r="AO43" t="s">
        <v>657</v>
      </c>
      <c r="AP43" t="s">
        <v>74</v>
      </c>
      <c r="AQ43" t="s">
        <v>74</v>
      </c>
      <c r="AR43" t="s">
        <v>658</v>
      </c>
      <c r="AS43" t="s">
        <v>659</v>
      </c>
      <c r="AT43" t="s">
        <v>89</v>
      </c>
      <c r="AU43">
        <v>1992</v>
      </c>
      <c r="AV43">
        <v>12</v>
      </c>
      <c r="AW43">
        <v>2</v>
      </c>
      <c r="AX43" t="s">
        <v>74</v>
      </c>
      <c r="AY43" t="s">
        <v>74</v>
      </c>
      <c r="AZ43" t="s">
        <v>74</v>
      </c>
      <c r="BA43" t="s">
        <v>74</v>
      </c>
      <c r="BB43">
        <v>149</v>
      </c>
      <c r="BC43">
        <v>162</v>
      </c>
      <c r="BD43" t="s">
        <v>74</v>
      </c>
      <c r="BE43" t="s">
        <v>74</v>
      </c>
      <c r="BF43" t="s">
        <v>74</v>
      </c>
      <c r="BG43" t="s">
        <v>74</v>
      </c>
      <c r="BH43" t="s">
        <v>74</v>
      </c>
      <c r="BI43">
        <v>14</v>
      </c>
      <c r="BJ43" t="s">
        <v>660</v>
      </c>
      <c r="BK43" t="s">
        <v>661</v>
      </c>
      <c r="BL43" t="s">
        <v>662</v>
      </c>
      <c r="BM43" t="s">
        <v>663</v>
      </c>
      <c r="BN43" t="s">
        <v>74</v>
      </c>
      <c r="BO43" t="s">
        <v>74</v>
      </c>
      <c r="BP43" t="s">
        <v>74</v>
      </c>
      <c r="BQ43" t="s">
        <v>74</v>
      </c>
      <c r="BR43" t="s">
        <v>95</v>
      </c>
      <c r="BS43" t="s">
        <v>664</v>
      </c>
      <c r="BT43" t="str">
        <f>HYPERLINK("https%3A%2F%2Fwww.webofscience.com%2Fwos%2Fwoscc%2Ffull-record%2FWOS:A1992JN35500001","View Full Record in Web of Science")</f>
        <v>View Full Record in Web of Science</v>
      </c>
    </row>
    <row r="44" spans="1:72" x14ac:dyDescent="0.15">
      <c r="A44" t="s">
        <v>72</v>
      </c>
      <c r="B44" t="s">
        <v>665</v>
      </c>
      <c r="C44" t="s">
        <v>74</v>
      </c>
      <c r="D44" t="s">
        <v>74</v>
      </c>
      <c r="E44" t="s">
        <v>74</v>
      </c>
      <c r="F44" t="s">
        <v>665</v>
      </c>
      <c r="G44" t="s">
        <v>74</v>
      </c>
      <c r="H44" t="s">
        <v>74</v>
      </c>
      <c r="I44" t="s">
        <v>666</v>
      </c>
      <c r="J44" t="s">
        <v>646</v>
      </c>
      <c r="K44" t="s">
        <v>74</v>
      </c>
      <c r="L44" t="s">
        <v>74</v>
      </c>
      <c r="M44" t="s">
        <v>77</v>
      </c>
      <c r="N44" t="s">
        <v>647</v>
      </c>
      <c r="O44" t="s">
        <v>648</v>
      </c>
      <c r="P44" t="s">
        <v>649</v>
      </c>
      <c r="Q44" t="s">
        <v>650</v>
      </c>
      <c r="R44" t="s">
        <v>74</v>
      </c>
      <c r="S44" t="s">
        <v>74</v>
      </c>
      <c r="T44" t="s">
        <v>74</v>
      </c>
      <c r="U44" t="s">
        <v>667</v>
      </c>
      <c r="V44" t="s">
        <v>668</v>
      </c>
      <c r="W44" t="s">
        <v>669</v>
      </c>
      <c r="X44" t="s">
        <v>670</v>
      </c>
      <c r="Y44" t="s">
        <v>671</v>
      </c>
      <c r="Z44" t="s">
        <v>74</v>
      </c>
      <c r="AA44" t="s">
        <v>672</v>
      </c>
      <c r="AB44" t="s">
        <v>673</v>
      </c>
      <c r="AC44" t="s">
        <v>74</v>
      </c>
      <c r="AD44" t="s">
        <v>74</v>
      </c>
      <c r="AE44" t="s">
        <v>74</v>
      </c>
      <c r="AF44" t="s">
        <v>74</v>
      </c>
      <c r="AG44">
        <v>32</v>
      </c>
      <c r="AH44">
        <v>9</v>
      </c>
      <c r="AI44">
        <v>9</v>
      </c>
      <c r="AJ44">
        <v>0</v>
      </c>
      <c r="AK44">
        <v>2</v>
      </c>
      <c r="AL44" t="s">
        <v>204</v>
      </c>
      <c r="AM44" t="s">
        <v>205</v>
      </c>
      <c r="AN44" t="s">
        <v>206</v>
      </c>
      <c r="AO44" t="s">
        <v>657</v>
      </c>
      <c r="AP44" t="s">
        <v>74</v>
      </c>
      <c r="AQ44" t="s">
        <v>74</v>
      </c>
      <c r="AR44" t="s">
        <v>658</v>
      </c>
      <c r="AS44" t="s">
        <v>659</v>
      </c>
      <c r="AT44" t="s">
        <v>89</v>
      </c>
      <c r="AU44">
        <v>1992</v>
      </c>
      <c r="AV44">
        <v>12</v>
      </c>
      <c r="AW44">
        <v>2</v>
      </c>
      <c r="AX44" t="s">
        <v>74</v>
      </c>
      <c r="AY44" t="s">
        <v>74</v>
      </c>
      <c r="AZ44" t="s">
        <v>74</v>
      </c>
      <c r="BA44" t="s">
        <v>74</v>
      </c>
      <c r="BB44">
        <v>163</v>
      </c>
      <c r="BC44">
        <v>170</v>
      </c>
      <c r="BD44" t="s">
        <v>74</v>
      </c>
      <c r="BE44" t="s">
        <v>74</v>
      </c>
      <c r="BF44" t="s">
        <v>74</v>
      </c>
      <c r="BG44" t="s">
        <v>74</v>
      </c>
      <c r="BH44" t="s">
        <v>74</v>
      </c>
      <c r="BI44">
        <v>8</v>
      </c>
      <c r="BJ44" t="s">
        <v>660</v>
      </c>
      <c r="BK44" t="s">
        <v>661</v>
      </c>
      <c r="BL44" t="s">
        <v>662</v>
      </c>
      <c r="BM44" t="s">
        <v>663</v>
      </c>
      <c r="BN44" t="s">
        <v>74</v>
      </c>
      <c r="BO44" t="s">
        <v>74</v>
      </c>
      <c r="BP44" t="s">
        <v>74</v>
      </c>
      <c r="BQ44" t="s">
        <v>74</v>
      </c>
      <c r="BR44" t="s">
        <v>95</v>
      </c>
      <c r="BS44" t="s">
        <v>674</v>
      </c>
      <c r="BT44" t="str">
        <f>HYPERLINK("https%3A%2F%2Fwww.webofscience.com%2Fwos%2Fwoscc%2Ffull-record%2FWOS:A1992JN35500002","View Full Record in Web of Science")</f>
        <v>View Full Record in Web of Science</v>
      </c>
    </row>
    <row r="45" spans="1:72" x14ac:dyDescent="0.15">
      <c r="A45" t="s">
        <v>72</v>
      </c>
      <c r="B45" t="s">
        <v>675</v>
      </c>
      <c r="C45" t="s">
        <v>74</v>
      </c>
      <c r="D45" t="s">
        <v>74</v>
      </c>
      <c r="E45" t="s">
        <v>74</v>
      </c>
      <c r="F45" t="s">
        <v>675</v>
      </c>
      <c r="G45" t="s">
        <v>74</v>
      </c>
      <c r="H45" t="s">
        <v>74</v>
      </c>
      <c r="I45" t="s">
        <v>676</v>
      </c>
      <c r="J45" t="s">
        <v>646</v>
      </c>
      <c r="K45" t="s">
        <v>74</v>
      </c>
      <c r="L45" t="s">
        <v>74</v>
      </c>
      <c r="M45" t="s">
        <v>77</v>
      </c>
      <c r="N45" t="s">
        <v>78</v>
      </c>
      <c r="O45" t="s">
        <v>74</v>
      </c>
      <c r="P45" t="s">
        <v>74</v>
      </c>
      <c r="Q45" t="s">
        <v>74</v>
      </c>
      <c r="R45" t="s">
        <v>74</v>
      </c>
      <c r="S45" t="s">
        <v>74</v>
      </c>
      <c r="T45" t="s">
        <v>74</v>
      </c>
      <c r="U45" t="s">
        <v>74</v>
      </c>
      <c r="V45" t="s">
        <v>677</v>
      </c>
      <c r="W45" t="s">
        <v>74</v>
      </c>
      <c r="X45" t="s">
        <v>74</v>
      </c>
      <c r="Y45" t="s">
        <v>678</v>
      </c>
      <c r="Z45" t="s">
        <v>74</v>
      </c>
      <c r="AA45" t="s">
        <v>74</v>
      </c>
      <c r="AB45" t="s">
        <v>74</v>
      </c>
      <c r="AC45" t="s">
        <v>74</v>
      </c>
      <c r="AD45" t="s">
        <v>74</v>
      </c>
      <c r="AE45" t="s">
        <v>74</v>
      </c>
      <c r="AF45" t="s">
        <v>74</v>
      </c>
      <c r="AG45">
        <v>15</v>
      </c>
      <c r="AH45">
        <v>104</v>
      </c>
      <c r="AI45">
        <v>108</v>
      </c>
      <c r="AJ45">
        <v>0</v>
      </c>
      <c r="AK45">
        <v>9</v>
      </c>
      <c r="AL45" t="s">
        <v>679</v>
      </c>
      <c r="AM45" t="s">
        <v>205</v>
      </c>
      <c r="AN45" t="s">
        <v>680</v>
      </c>
      <c r="AO45" t="s">
        <v>657</v>
      </c>
      <c r="AP45" t="s">
        <v>681</v>
      </c>
      <c r="AQ45" t="s">
        <v>74</v>
      </c>
      <c r="AR45" t="s">
        <v>658</v>
      </c>
      <c r="AS45" t="s">
        <v>659</v>
      </c>
      <c r="AT45" t="s">
        <v>89</v>
      </c>
      <c r="AU45">
        <v>1992</v>
      </c>
      <c r="AV45">
        <v>12</v>
      </c>
      <c r="AW45">
        <v>2</v>
      </c>
      <c r="AX45" t="s">
        <v>74</v>
      </c>
      <c r="AY45" t="s">
        <v>74</v>
      </c>
      <c r="AZ45" t="s">
        <v>74</v>
      </c>
      <c r="BA45" t="s">
        <v>74</v>
      </c>
      <c r="BB45">
        <v>171</v>
      </c>
      <c r="BC45">
        <v>182</v>
      </c>
      <c r="BD45" t="s">
        <v>74</v>
      </c>
      <c r="BE45" t="s">
        <v>74</v>
      </c>
      <c r="BF45" t="s">
        <v>74</v>
      </c>
      <c r="BG45" t="s">
        <v>74</v>
      </c>
      <c r="BH45" t="s">
        <v>74</v>
      </c>
      <c r="BI45">
        <v>12</v>
      </c>
      <c r="BJ45" t="s">
        <v>660</v>
      </c>
      <c r="BK45" t="s">
        <v>92</v>
      </c>
      <c r="BL45" t="s">
        <v>662</v>
      </c>
      <c r="BM45" t="s">
        <v>663</v>
      </c>
      <c r="BN45" t="s">
        <v>74</v>
      </c>
      <c r="BO45" t="s">
        <v>74</v>
      </c>
      <c r="BP45" t="s">
        <v>74</v>
      </c>
      <c r="BQ45" t="s">
        <v>74</v>
      </c>
      <c r="BR45" t="s">
        <v>95</v>
      </c>
      <c r="BS45" t="s">
        <v>682</v>
      </c>
      <c r="BT45" t="str">
        <f>HYPERLINK("https%3A%2F%2Fwww.webofscience.com%2Fwos%2Fwoscc%2Ffull-record%2FWOS:A1992JN35500003","View Full Record in Web of Science")</f>
        <v>View Full Record in Web of Science</v>
      </c>
    </row>
    <row r="46" spans="1:72" x14ac:dyDescent="0.15">
      <c r="A46" t="s">
        <v>72</v>
      </c>
      <c r="B46" t="s">
        <v>683</v>
      </c>
      <c r="C46" t="s">
        <v>74</v>
      </c>
      <c r="D46" t="s">
        <v>74</v>
      </c>
      <c r="E46" t="s">
        <v>74</v>
      </c>
      <c r="F46" t="s">
        <v>683</v>
      </c>
      <c r="G46" t="s">
        <v>74</v>
      </c>
      <c r="H46" t="s">
        <v>74</v>
      </c>
      <c r="I46" t="s">
        <v>684</v>
      </c>
      <c r="J46" t="s">
        <v>646</v>
      </c>
      <c r="K46" t="s">
        <v>74</v>
      </c>
      <c r="L46" t="s">
        <v>74</v>
      </c>
      <c r="M46" t="s">
        <v>77</v>
      </c>
      <c r="N46" t="s">
        <v>647</v>
      </c>
      <c r="O46" t="s">
        <v>648</v>
      </c>
      <c r="P46" t="s">
        <v>649</v>
      </c>
      <c r="Q46" t="s">
        <v>650</v>
      </c>
      <c r="R46" t="s">
        <v>74</v>
      </c>
      <c r="S46" t="s">
        <v>74</v>
      </c>
      <c r="T46" t="s">
        <v>74</v>
      </c>
      <c r="U46" t="s">
        <v>685</v>
      </c>
      <c r="V46" t="s">
        <v>686</v>
      </c>
      <c r="W46" t="s">
        <v>74</v>
      </c>
      <c r="X46" t="s">
        <v>74</v>
      </c>
      <c r="Y46" t="s">
        <v>687</v>
      </c>
      <c r="Z46" t="s">
        <v>74</v>
      </c>
      <c r="AA46" t="s">
        <v>688</v>
      </c>
      <c r="AB46" t="s">
        <v>74</v>
      </c>
      <c r="AC46" t="s">
        <v>74</v>
      </c>
      <c r="AD46" t="s">
        <v>74</v>
      </c>
      <c r="AE46" t="s">
        <v>74</v>
      </c>
      <c r="AF46" t="s">
        <v>74</v>
      </c>
      <c r="AG46">
        <v>49</v>
      </c>
      <c r="AH46">
        <v>52</v>
      </c>
      <c r="AI46">
        <v>54</v>
      </c>
      <c r="AJ46">
        <v>0</v>
      </c>
      <c r="AK46">
        <v>4</v>
      </c>
      <c r="AL46" t="s">
        <v>204</v>
      </c>
      <c r="AM46" t="s">
        <v>205</v>
      </c>
      <c r="AN46" t="s">
        <v>206</v>
      </c>
      <c r="AO46" t="s">
        <v>657</v>
      </c>
      <c r="AP46" t="s">
        <v>74</v>
      </c>
      <c r="AQ46" t="s">
        <v>74</v>
      </c>
      <c r="AR46" t="s">
        <v>658</v>
      </c>
      <c r="AS46" t="s">
        <v>659</v>
      </c>
      <c r="AT46" t="s">
        <v>89</v>
      </c>
      <c r="AU46">
        <v>1992</v>
      </c>
      <c r="AV46">
        <v>12</v>
      </c>
      <c r="AW46">
        <v>2</v>
      </c>
      <c r="AX46" t="s">
        <v>74</v>
      </c>
      <c r="AY46" t="s">
        <v>74</v>
      </c>
      <c r="AZ46" t="s">
        <v>74</v>
      </c>
      <c r="BA46" t="s">
        <v>74</v>
      </c>
      <c r="BB46">
        <v>205</v>
      </c>
      <c r="BC46">
        <v>210</v>
      </c>
      <c r="BD46" t="s">
        <v>74</v>
      </c>
      <c r="BE46" t="s">
        <v>74</v>
      </c>
      <c r="BF46" t="s">
        <v>74</v>
      </c>
      <c r="BG46" t="s">
        <v>74</v>
      </c>
      <c r="BH46" t="s">
        <v>74</v>
      </c>
      <c r="BI46">
        <v>6</v>
      </c>
      <c r="BJ46" t="s">
        <v>660</v>
      </c>
      <c r="BK46" t="s">
        <v>661</v>
      </c>
      <c r="BL46" t="s">
        <v>662</v>
      </c>
      <c r="BM46" t="s">
        <v>663</v>
      </c>
      <c r="BN46" t="s">
        <v>74</v>
      </c>
      <c r="BO46" t="s">
        <v>74</v>
      </c>
      <c r="BP46" t="s">
        <v>74</v>
      </c>
      <c r="BQ46" t="s">
        <v>74</v>
      </c>
      <c r="BR46" t="s">
        <v>95</v>
      </c>
      <c r="BS46" t="s">
        <v>689</v>
      </c>
      <c r="BT46" t="str">
        <f>HYPERLINK("https%3A%2F%2Fwww.webofscience.com%2Fwos%2Fwoscc%2Ffull-record%2FWOS:A1992JN35500007","View Full Record in Web of Science")</f>
        <v>View Full Record in Web of Science</v>
      </c>
    </row>
    <row r="47" spans="1:72" x14ac:dyDescent="0.15">
      <c r="A47" t="s">
        <v>72</v>
      </c>
      <c r="B47" t="s">
        <v>690</v>
      </c>
      <c r="C47" t="s">
        <v>74</v>
      </c>
      <c r="D47" t="s">
        <v>74</v>
      </c>
      <c r="E47" t="s">
        <v>74</v>
      </c>
      <c r="F47" t="s">
        <v>690</v>
      </c>
      <c r="G47" t="s">
        <v>74</v>
      </c>
      <c r="H47" t="s">
        <v>74</v>
      </c>
      <c r="I47" t="s">
        <v>691</v>
      </c>
      <c r="J47" t="s">
        <v>646</v>
      </c>
      <c r="K47" t="s">
        <v>74</v>
      </c>
      <c r="L47" t="s">
        <v>74</v>
      </c>
      <c r="M47" t="s">
        <v>77</v>
      </c>
      <c r="N47" t="s">
        <v>647</v>
      </c>
      <c r="O47" t="s">
        <v>648</v>
      </c>
      <c r="P47" t="s">
        <v>649</v>
      </c>
      <c r="Q47" t="s">
        <v>650</v>
      </c>
      <c r="R47" t="s">
        <v>74</v>
      </c>
      <c r="S47" t="s">
        <v>74</v>
      </c>
      <c r="T47" t="s">
        <v>74</v>
      </c>
      <c r="U47" t="s">
        <v>692</v>
      </c>
      <c r="V47" t="s">
        <v>693</v>
      </c>
      <c r="W47" t="s">
        <v>74</v>
      </c>
      <c r="X47" t="s">
        <v>74</v>
      </c>
      <c r="Y47" t="s">
        <v>694</v>
      </c>
      <c r="Z47" t="s">
        <v>74</v>
      </c>
      <c r="AA47" t="s">
        <v>74</v>
      </c>
      <c r="AB47" t="s">
        <v>74</v>
      </c>
      <c r="AC47" t="s">
        <v>74</v>
      </c>
      <c r="AD47" t="s">
        <v>74</v>
      </c>
      <c r="AE47" t="s">
        <v>74</v>
      </c>
      <c r="AF47" t="s">
        <v>74</v>
      </c>
      <c r="AG47">
        <v>43</v>
      </c>
      <c r="AH47">
        <v>43</v>
      </c>
      <c r="AI47">
        <v>45</v>
      </c>
      <c r="AJ47">
        <v>0</v>
      </c>
      <c r="AK47">
        <v>5</v>
      </c>
      <c r="AL47" t="s">
        <v>204</v>
      </c>
      <c r="AM47" t="s">
        <v>205</v>
      </c>
      <c r="AN47" t="s">
        <v>206</v>
      </c>
      <c r="AO47" t="s">
        <v>657</v>
      </c>
      <c r="AP47" t="s">
        <v>74</v>
      </c>
      <c r="AQ47" t="s">
        <v>74</v>
      </c>
      <c r="AR47" t="s">
        <v>658</v>
      </c>
      <c r="AS47" t="s">
        <v>659</v>
      </c>
      <c r="AT47" t="s">
        <v>89</v>
      </c>
      <c r="AU47">
        <v>1992</v>
      </c>
      <c r="AV47">
        <v>12</v>
      </c>
      <c r="AW47">
        <v>2</v>
      </c>
      <c r="AX47" t="s">
        <v>74</v>
      </c>
      <c r="AY47" t="s">
        <v>74</v>
      </c>
      <c r="AZ47" t="s">
        <v>74</v>
      </c>
      <c r="BA47" t="s">
        <v>74</v>
      </c>
      <c r="BB47">
        <v>211</v>
      </c>
      <c r="BC47">
        <v>218</v>
      </c>
      <c r="BD47" t="s">
        <v>74</v>
      </c>
      <c r="BE47" t="s">
        <v>74</v>
      </c>
      <c r="BF47" t="s">
        <v>74</v>
      </c>
      <c r="BG47" t="s">
        <v>74</v>
      </c>
      <c r="BH47" t="s">
        <v>74</v>
      </c>
      <c r="BI47">
        <v>8</v>
      </c>
      <c r="BJ47" t="s">
        <v>660</v>
      </c>
      <c r="BK47" t="s">
        <v>661</v>
      </c>
      <c r="BL47" t="s">
        <v>662</v>
      </c>
      <c r="BM47" t="s">
        <v>663</v>
      </c>
      <c r="BN47" t="s">
        <v>74</v>
      </c>
      <c r="BO47" t="s">
        <v>74</v>
      </c>
      <c r="BP47" t="s">
        <v>74</v>
      </c>
      <c r="BQ47" t="s">
        <v>74</v>
      </c>
      <c r="BR47" t="s">
        <v>95</v>
      </c>
      <c r="BS47" t="s">
        <v>695</v>
      </c>
      <c r="BT47" t="str">
        <f>HYPERLINK("https%3A%2F%2Fwww.webofscience.com%2Fwos%2Fwoscc%2Ffull-record%2FWOS:A1992JN35500008","View Full Record in Web of Science")</f>
        <v>View Full Record in Web of Science</v>
      </c>
    </row>
    <row r="48" spans="1:72" x14ac:dyDescent="0.15">
      <c r="A48" t="s">
        <v>72</v>
      </c>
      <c r="B48" t="s">
        <v>696</v>
      </c>
      <c r="C48" t="s">
        <v>74</v>
      </c>
      <c r="D48" t="s">
        <v>74</v>
      </c>
      <c r="E48" t="s">
        <v>74</v>
      </c>
      <c r="F48" t="s">
        <v>696</v>
      </c>
      <c r="G48" t="s">
        <v>74</v>
      </c>
      <c r="H48" t="s">
        <v>74</v>
      </c>
      <c r="I48" t="s">
        <v>697</v>
      </c>
      <c r="J48" t="s">
        <v>646</v>
      </c>
      <c r="K48" t="s">
        <v>74</v>
      </c>
      <c r="L48" t="s">
        <v>74</v>
      </c>
      <c r="M48" t="s">
        <v>77</v>
      </c>
      <c r="N48" t="s">
        <v>647</v>
      </c>
      <c r="O48" t="s">
        <v>648</v>
      </c>
      <c r="P48" t="s">
        <v>649</v>
      </c>
      <c r="Q48" t="s">
        <v>650</v>
      </c>
      <c r="R48" t="s">
        <v>74</v>
      </c>
      <c r="S48" t="s">
        <v>74</v>
      </c>
      <c r="T48" t="s">
        <v>74</v>
      </c>
      <c r="U48" t="s">
        <v>698</v>
      </c>
      <c r="V48" t="s">
        <v>699</v>
      </c>
      <c r="W48" t="s">
        <v>74</v>
      </c>
      <c r="X48" t="s">
        <v>74</v>
      </c>
      <c r="Y48" t="s">
        <v>700</v>
      </c>
      <c r="Z48" t="s">
        <v>74</v>
      </c>
      <c r="AA48" t="s">
        <v>74</v>
      </c>
      <c r="AB48" t="s">
        <v>74</v>
      </c>
      <c r="AC48" t="s">
        <v>74</v>
      </c>
      <c r="AD48" t="s">
        <v>74</v>
      </c>
      <c r="AE48" t="s">
        <v>74</v>
      </c>
      <c r="AF48" t="s">
        <v>74</v>
      </c>
      <c r="AG48">
        <v>51</v>
      </c>
      <c r="AH48">
        <v>13</v>
      </c>
      <c r="AI48">
        <v>13</v>
      </c>
      <c r="AJ48">
        <v>0</v>
      </c>
      <c r="AK48">
        <v>2</v>
      </c>
      <c r="AL48" t="s">
        <v>204</v>
      </c>
      <c r="AM48" t="s">
        <v>205</v>
      </c>
      <c r="AN48" t="s">
        <v>206</v>
      </c>
      <c r="AO48" t="s">
        <v>657</v>
      </c>
      <c r="AP48" t="s">
        <v>74</v>
      </c>
      <c r="AQ48" t="s">
        <v>74</v>
      </c>
      <c r="AR48" t="s">
        <v>658</v>
      </c>
      <c r="AS48" t="s">
        <v>659</v>
      </c>
      <c r="AT48" t="s">
        <v>89</v>
      </c>
      <c r="AU48">
        <v>1992</v>
      </c>
      <c r="AV48">
        <v>12</v>
      </c>
      <c r="AW48">
        <v>2</v>
      </c>
      <c r="AX48" t="s">
        <v>74</v>
      </c>
      <c r="AY48" t="s">
        <v>74</v>
      </c>
      <c r="AZ48" t="s">
        <v>74</v>
      </c>
      <c r="BA48" t="s">
        <v>74</v>
      </c>
      <c r="BB48">
        <v>253</v>
      </c>
      <c r="BC48">
        <v>259</v>
      </c>
      <c r="BD48" t="s">
        <v>74</v>
      </c>
      <c r="BE48" t="s">
        <v>74</v>
      </c>
      <c r="BF48" t="s">
        <v>74</v>
      </c>
      <c r="BG48" t="s">
        <v>74</v>
      </c>
      <c r="BH48" t="s">
        <v>74</v>
      </c>
      <c r="BI48">
        <v>7</v>
      </c>
      <c r="BJ48" t="s">
        <v>660</v>
      </c>
      <c r="BK48" t="s">
        <v>661</v>
      </c>
      <c r="BL48" t="s">
        <v>662</v>
      </c>
      <c r="BM48" t="s">
        <v>663</v>
      </c>
      <c r="BN48" t="s">
        <v>74</v>
      </c>
      <c r="BO48" t="s">
        <v>74</v>
      </c>
      <c r="BP48" t="s">
        <v>74</v>
      </c>
      <c r="BQ48" t="s">
        <v>74</v>
      </c>
      <c r="BR48" t="s">
        <v>95</v>
      </c>
      <c r="BS48" t="s">
        <v>701</v>
      </c>
      <c r="BT48" t="str">
        <f>HYPERLINK("https%3A%2F%2Fwww.webofscience.com%2Fwos%2Fwoscc%2Ffull-record%2FWOS:A1992JN35500013","View Full Record in Web of Science")</f>
        <v>View Full Record in Web of Science</v>
      </c>
    </row>
    <row r="49" spans="1:72" x14ac:dyDescent="0.15">
      <c r="A49" t="s">
        <v>72</v>
      </c>
      <c r="B49" t="s">
        <v>702</v>
      </c>
      <c r="C49" t="s">
        <v>74</v>
      </c>
      <c r="D49" t="s">
        <v>74</v>
      </c>
      <c r="E49" t="s">
        <v>74</v>
      </c>
      <c r="F49" t="s">
        <v>702</v>
      </c>
      <c r="G49" t="s">
        <v>74</v>
      </c>
      <c r="H49" t="s">
        <v>74</v>
      </c>
      <c r="I49" t="s">
        <v>703</v>
      </c>
      <c r="J49" t="s">
        <v>646</v>
      </c>
      <c r="K49" t="s">
        <v>74</v>
      </c>
      <c r="L49" t="s">
        <v>74</v>
      </c>
      <c r="M49" t="s">
        <v>77</v>
      </c>
      <c r="N49" t="s">
        <v>647</v>
      </c>
      <c r="O49" t="s">
        <v>648</v>
      </c>
      <c r="P49" t="s">
        <v>649</v>
      </c>
      <c r="Q49" t="s">
        <v>650</v>
      </c>
      <c r="R49" t="s">
        <v>74</v>
      </c>
      <c r="S49" t="s">
        <v>74</v>
      </c>
      <c r="T49" t="s">
        <v>74</v>
      </c>
      <c r="U49" t="s">
        <v>704</v>
      </c>
      <c r="V49" t="s">
        <v>705</v>
      </c>
      <c r="W49" t="s">
        <v>706</v>
      </c>
      <c r="X49" t="s">
        <v>707</v>
      </c>
      <c r="Y49" t="s">
        <v>708</v>
      </c>
      <c r="Z49" t="s">
        <v>74</v>
      </c>
      <c r="AA49" t="s">
        <v>74</v>
      </c>
      <c r="AB49" t="s">
        <v>74</v>
      </c>
      <c r="AC49" t="s">
        <v>74</v>
      </c>
      <c r="AD49" t="s">
        <v>74</v>
      </c>
      <c r="AE49" t="s">
        <v>74</v>
      </c>
      <c r="AF49" t="s">
        <v>74</v>
      </c>
      <c r="AG49">
        <v>54</v>
      </c>
      <c r="AH49">
        <v>26</v>
      </c>
      <c r="AI49">
        <v>28</v>
      </c>
      <c r="AJ49">
        <v>0</v>
      </c>
      <c r="AK49">
        <v>4</v>
      </c>
      <c r="AL49" t="s">
        <v>204</v>
      </c>
      <c r="AM49" t="s">
        <v>205</v>
      </c>
      <c r="AN49" t="s">
        <v>206</v>
      </c>
      <c r="AO49" t="s">
        <v>657</v>
      </c>
      <c r="AP49" t="s">
        <v>74</v>
      </c>
      <c r="AQ49" t="s">
        <v>74</v>
      </c>
      <c r="AR49" t="s">
        <v>658</v>
      </c>
      <c r="AS49" t="s">
        <v>659</v>
      </c>
      <c r="AT49" t="s">
        <v>89</v>
      </c>
      <c r="AU49">
        <v>1992</v>
      </c>
      <c r="AV49">
        <v>12</v>
      </c>
      <c r="AW49">
        <v>2</v>
      </c>
      <c r="AX49" t="s">
        <v>74</v>
      </c>
      <c r="AY49" t="s">
        <v>74</v>
      </c>
      <c r="AZ49" t="s">
        <v>74</v>
      </c>
      <c r="BA49" t="s">
        <v>74</v>
      </c>
      <c r="BB49">
        <v>261</v>
      </c>
      <c r="BC49">
        <v>268</v>
      </c>
      <c r="BD49" t="s">
        <v>74</v>
      </c>
      <c r="BE49" t="s">
        <v>74</v>
      </c>
      <c r="BF49" t="s">
        <v>74</v>
      </c>
      <c r="BG49" t="s">
        <v>74</v>
      </c>
      <c r="BH49" t="s">
        <v>74</v>
      </c>
      <c r="BI49">
        <v>8</v>
      </c>
      <c r="BJ49" t="s">
        <v>660</v>
      </c>
      <c r="BK49" t="s">
        <v>661</v>
      </c>
      <c r="BL49" t="s">
        <v>662</v>
      </c>
      <c r="BM49" t="s">
        <v>663</v>
      </c>
      <c r="BN49" t="s">
        <v>74</v>
      </c>
      <c r="BO49" t="s">
        <v>74</v>
      </c>
      <c r="BP49" t="s">
        <v>74</v>
      </c>
      <c r="BQ49" t="s">
        <v>74</v>
      </c>
      <c r="BR49" t="s">
        <v>95</v>
      </c>
      <c r="BS49" t="s">
        <v>709</v>
      </c>
      <c r="BT49" t="str">
        <f>HYPERLINK("https%3A%2F%2Fwww.webofscience.com%2Fwos%2Fwoscc%2Ffull-record%2FWOS:A1992JN35500014","View Full Record in Web of Science")</f>
        <v>View Full Record in Web of Science</v>
      </c>
    </row>
    <row r="50" spans="1:72" x14ac:dyDescent="0.15">
      <c r="A50" t="s">
        <v>72</v>
      </c>
      <c r="B50" t="s">
        <v>710</v>
      </c>
      <c r="C50" t="s">
        <v>74</v>
      </c>
      <c r="D50" t="s">
        <v>74</v>
      </c>
      <c r="E50" t="s">
        <v>74</v>
      </c>
      <c r="F50" t="s">
        <v>710</v>
      </c>
      <c r="G50" t="s">
        <v>74</v>
      </c>
      <c r="H50" t="s">
        <v>74</v>
      </c>
      <c r="I50" t="s">
        <v>711</v>
      </c>
      <c r="J50" t="s">
        <v>646</v>
      </c>
      <c r="K50" t="s">
        <v>74</v>
      </c>
      <c r="L50" t="s">
        <v>74</v>
      </c>
      <c r="M50" t="s">
        <v>77</v>
      </c>
      <c r="N50" t="s">
        <v>647</v>
      </c>
      <c r="O50" t="s">
        <v>648</v>
      </c>
      <c r="P50" t="s">
        <v>649</v>
      </c>
      <c r="Q50" t="s">
        <v>650</v>
      </c>
      <c r="R50" t="s">
        <v>74</v>
      </c>
      <c r="S50" t="s">
        <v>74</v>
      </c>
      <c r="T50" t="s">
        <v>74</v>
      </c>
      <c r="U50" t="s">
        <v>712</v>
      </c>
      <c r="V50" t="s">
        <v>713</v>
      </c>
      <c r="W50" t="s">
        <v>74</v>
      </c>
      <c r="X50" t="s">
        <v>74</v>
      </c>
      <c r="Y50" t="s">
        <v>714</v>
      </c>
      <c r="Z50" t="s">
        <v>74</v>
      </c>
      <c r="AA50" t="s">
        <v>74</v>
      </c>
      <c r="AB50" t="s">
        <v>74</v>
      </c>
      <c r="AC50" t="s">
        <v>74</v>
      </c>
      <c r="AD50" t="s">
        <v>74</v>
      </c>
      <c r="AE50" t="s">
        <v>74</v>
      </c>
      <c r="AF50" t="s">
        <v>74</v>
      </c>
      <c r="AG50">
        <v>25</v>
      </c>
      <c r="AH50">
        <v>22</v>
      </c>
      <c r="AI50">
        <v>23</v>
      </c>
      <c r="AJ50">
        <v>0</v>
      </c>
      <c r="AK50">
        <v>2</v>
      </c>
      <c r="AL50" t="s">
        <v>204</v>
      </c>
      <c r="AM50" t="s">
        <v>205</v>
      </c>
      <c r="AN50" t="s">
        <v>206</v>
      </c>
      <c r="AO50" t="s">
        <v>657</v>
      </c>
      <c r="AP50" t="s">
        <v>74</v>
      </c>
      <c r="AQ50" t="s">
        <v>74</v>
      </c>
      <c r="AR50" t="s">
        <v>658</v>
      </c>
      <c r="AS50" t="s">
        <v>659</v>
      </c>
      <c r="AT50" t="s">
        <v>89</v>
      </c>
      <c r="AU50">
        <v>1992</v>
      </c>
      <c r="AV50">
        <v>12</v>
      </c>
      <c r="AW50">
        <v>2</v>
      </c>
      <c r="AX50" t="s">
        <v>74</v>
      </c>
      <c r="AY50" t="s">
        <v>74</v>
      </c>
      <c r="AZ50" t="s">
        <v>74</v>
      </c>
      <c r="BA50" t="s">
        <v>74</v>
      </c>
      <c r="BB50">
        <v>269</v>
      </c>
      <c r="BC50">
        <v>274</v>
      </c>
      <c r="BD50" t="s">
        <v>74</v>
      </c>
      <c r="BE50" t="s">
        <v>74</v>
      </c>
      <c r="BF50" t="s">
        <v>74</v>
      </c>
      <c r="BG50" t="s">
        <v>74</v>
      </c>
      <c r="BH50" t="s">
        <v>74</v>
      </c>
      <c r="BI50">
        <v>6</v>
      </c>
      <c r="BJ50" t="s">
        <v>660</v>
      </c>
      <c r="BK50" t="s">
        <v>661</v>
      </c>
      <c r="BL50" t="s">
        <v>662</v>
      </c>
      <c r="BM50" t="s">
        <v>663</v>
      </c>
      <c r="BN50" t="s">
        <v>74</v>
      </c>
      <c r="BO50" t="s">
        <v>74</v>
      </c>
      <c r="BP50" t="s">
        <v>74</v>
      </c>
      <c r="BQ50" t="s">
        <v>74</v>
      </c>
      <c r="BR50" t="s">
        <v>95</v>
      </c>
      <c r="BS50" t="s">
        <v>715</v>
      </c>
      <c r="BT50" t="str">
        <f>HYPERLINK("https%3A%2F%2Fwww.webofscience.com%2Fwos%2Fwoscc%2Ffull-record%2FWOS:A1992JN35500015","View Full Record in Web of Science")</f>
        <v>View Full Record in Web of Science</v>
      </c>
    </row>
    <row r="51" spans="1:72" x14ac:dyDescent="0.15">
      <c r="A51" t="s">
        <v>72</v>
      </c>
      <c r="B51" t="s">
        <v>716</v>
      </c>
      <c r="C51" t="s">
        <v>74</v>
      </c>
      <c r="D51" t="s">
        <v>74</v>
      </c>
      <c r="E51" t="s">
        <v>74</v>
      </c>
      <c r="F51" t="s">
        <v>716</v>
      </c>
      <c r="G51" t="s">
        <v>74</v>
      </c>
      <c r="H51" t="s">
        <v>74</v>
      </c>
      <c r="I51" t="s">
        <v>717</v>
      </c>
      <c r="J51" t="s">
        <v>646</v>
      </c>
      <c r="K51" t="s">
        <v>74</v>
      </c>
      <c r="L51" t="s">
        <v>74</v>
      </c>
      <c r="M51" t="s">
        <v>77</v>
      </c>
      <c r="N51" t="s">
        <v>647</v>
      </c>
      <c r="O51" t="s">
        <v>648</v>
      </c>
      <c r="P51" t="s">
        <v>649</v>
      </c>
      <c r="Q51" t="s">
        <v>650</v>
      </c>
      <c r="R51" t="s">
        <v>74</v>
      </c>
      <c r="S51" t="s">
        <v>74</v>
      </c>
      <c r="T51" t="s">
        <v>74</v>
      </c>
      <c r="U51" t="s">
        <v>718</v>
      </c>
      <c r="V51" t="s">
        <v>719</v>
      </c>
      <c r="W51" t="s">
        <v>720</v>
      </c>
      <c r="X51" t="s">
        <v>721</v>
      </c>
      <c r="Y51" t="s">
        <v>722</v>
      </c>
      <c r="Z51" t="s">
        <v>74</v>
      </c>
      <c r="AA51" t="s">
        <v>723</v>
      </c>
      <c r="AB51" t="s">
        <v>724</v>
      </c>
      <c r="AC51" t="s">
        <v>74</v>
      </c>
      <c r="AD51" t="s">
        <v>74</v>
      </c>
      <c r="AE51" t="s">
        <v>74</v>
      </c>
      <c r="AF51" t="s">
        <v>74</v>
      </c>
      <c r="AG51">
        <v>38</v>
      </c>
      <c r="AH51">
        <v>25</v>
      </c>
      <c r="AI51">
        <v>26</v>
      </c>
      <c r="AJ51">
        <v>0</v>
      </c>
      <c r="AK51">
        <v>1</v>
      </c>
      <c r="AL51" t="s">
        <v>204</v>
      </c>
      <c r="AM51" t="s">
        <v>205</v>
      </c>
      <c r="AN51" t="s">
        <v>206</v>
      </c>
      <c r="AO51" t="s">
        <v>657</v>
      </c>
      <c r="AP51" t="s">
        <v>74</v>
      </c>
      <c r="AQ51" t="s">
        <v>74</v>
      </c>
      <c r="AR51" t="s">
        <v>658</v>
      </c>
      <c r="AS51" t="s">
        <v>659</v>
      </c>
      <c r="AT51" t="s">
        <v>89</v>
      </c>
      <c r="AU51">
        <v>1992</v>
      </c>
      <c r="AV51">
        <v>12</v>
      </c>
      <c r="AW51">
        <v>2</v>
      </c>
      <c r="AX51" t="s">
        <v>74</v>
      </c>
      <c r="AY51" t="s">
        <v>74</v>
      </c>
      <c r="AZ51" t="s">
        <v>74</v>
      </c>
      <c r="BA51" t="s">
        <v>74</v>
      </c>
      <c r="BB51">
        <v>275</v>
      </c>
      <c r="BC51">
        <v>282</v>
      </c>
      <c r="BD51" t="s">
        <v>74</v>
      </c>
      <c r="BE51" t="s">
        <v>74</v>
      </c>
      <c r="BF51" t="s">
        <v>74</v>
      </c>
      <c r="BG51" t="s">
        <v>74</v>
      </c>
      <c r="BH51" t="s">
        <v>74</v>
      </c>
      <c r="BI51">
        <v>8</v>
      </c>
      <c r="BJ51" t="s">
        <v>660</v>
      </c>
      <c r="BK51" t="s">
        <v>661</v>
      </c>
      <c r="BL51" t="s">
        <v>662</v>
      </c>
      <c r="BM51" t="s">
        <v>663</v>
      </c>
      <c r="BN51" t="s">
        <v>74</v>
      </c>
      <c r="BO51" t="s">
        <v>74</v>
      </c>
      <c r="BP51" t="s">
        <v>74</v>
      </c>
      <c r="BQ51" t="s">
        <v>74</v>
      </c>
      <c r="BR51" t="s">
        <v>95</v>
      </c>
      <c r="BS51" t="s">
        <v>725</v>
      </c>
      <c r="BT51" t="str">
        <f>HYPERLINK("https%3A%2F%2Fwww.webofscience.com%2Fwos%2Fwoscc%2Ffull-record%2FWOS:A1992JN35500016","View Full Record in Web of Science")</f>
        <v>View Full Record in Web of Science</v>
      </c>
    </row>
    <row r="52" spans="1:72" x14ac:dyDescent="0.15">
      <c r="A52" t="s">
        <v>72</v>
      </c>
      <c r="B52" t="s">
        <v>726</v>
      </c>
      <c r="C52" t="s">
        <v>74</v>
      </c>
      <c r="D52" t="s">
        <v>74</v>
      </c>
      <c r="E52" t="s">
        <v>74</v>
      </c>
      <c r="F52" t="s">
        <v>726</v>
      </c>
      <c r="G52" t="s">
        <v>74</v>
      </c>
      <c r="H52" t="s">
        <v>74</v>
      </c>
      <c r="I52" t="s">
        <v>727</v>
      </c>
      <c r="J52" t="s">
        <v>646</v>
      </c>
      <c r="K52" t="s">
        <v>74</v>
      </c>
      <c r="L52" t="s">
        <v>74</v>
      </c>
      <c r="M52" t="s">
        <v>77</v>
      </c>
      <c r="N52" t="s">
        <v>647</v>
      </c>
      <c r="O52" t="s">
        <v>648</v>
      </c>
      <c r="P52" t="s">
        <v>649</v>
      </c>
      <c r="Q52" t="s">
        <v>650</v>
      </c>
      <c r="R52" t="s">
        <v>74</v>
      </c>
      <c r="S52" t="s">
        <v>74</v>
      </c>
      <c r="T52" t="s">
        <v>74</v>
      </c>
      <c r="U52" t="s">
        <v>728</v>
      </c>
      <c r="V52" t="s">
        <v>729</v>
      </c>
      <c r="W52" t="s">
        <v>730</v>
      </c>
      <c r="X52" t="s">
        <v>731</v>
      </c>
      <c r="Y52" t="s">
        <v>732</v>
      </c>
      <c r="Z52" t="s">
        <v>74</v>
      </c>
      <c r="AA52" t="s">
        <v>74</v>
      </c>
      <c r="AB52" t="s">
        <v>74</v>
      </c>
      <c r="AC52" t="s">
        <v>74</v>
      </c>
      <c r="AD52" t="s">
        <v>74</v>
      </c>
      <c r="AE52" t="s">
        <v>74</v>
      </c>
      <c r="AF52" t="s">
        <v>74</v>
      </c>
      <c r="AG52">
        <v>46</v>
      </c>
      <c r="AH52">
        <v>79</v>
      </c>
      <c r="AI52">
        <v>83</v>
      </c>
      <c r="AJ52">
        <v>0</v>
      </c>
      <c r="AK52">
        <v>10</v>
      </c>
      <c r="AL52" t="s">
        <v>204</v>
      </c>
      <c r="AM52" t="s">
        <v>205</v>
      </c>
      <c r="AN52" t="s">
        <v>206</v>
      </c>
      <c r="AO52" t="s">
        <v>657</v>
      </c>
      <c r="AP52" t="s">
        <v>74</v>
      </c>
      <c r="AQ52" t="s">
        <v>74</v>
      </c>
      <c r="AR52" t="s">
        <v>658</v>
      </c>
      <c r="AS52" t="s">
        <v>659</v>
      </c>
      <c r="AT52" t="s">
        <v>89</v>
      </c>
      <c r="AU52">
        <v>1992</v>
      </c>
      <c r="AV52">
        <v>12</v>
      </c>
      <c r="AW52">
        <v>2</v>
      </c>
      <c r="AX52" t="s">
        <v>74</v>
      </c>
      <c r="AY52" t="s">
        <v>74</v>
      </c>
      <c r="AZ52" t="s">
        <v>74</v>
      </c>
      <c r="BA52" t="s">
        <v>74</v>
      </c>
      <c r="BB52">
        <v>303</v>
      </c>
      <c r="BC52">
        <v>312</v>
      </c>
      <c r="BD52" t="s">
        <v>74</v>
      </c>
      <c r="BE52" t="s">
        <v>74</v>
      </c>
      <c r="BF52" t="s">
        <v>74</v>
      </c>
      <c r="BG52" t="s">
        <v>74</v>
      </c>
      <c r="BH52" t="s">
        <v>74</v>
      </c>
      <c r="BI52">
        <v>10</v>
      </c>
      <c r="BJ52" t="s">
        <v>660</v>
      </c>
      <c r="BK52" t="s">
        <v>661</v>
      </c>
      <c r="BL52" t="s">
        <v>662</v>
      </c>
      <c r="BM52" t="s">
        <v>663</v>
      </c>
      <c r="BN52" t="s">
        <v>74</v>
      </c>
      <c r="BO52" t="s">
        <v>74</v>
      </c>
      <c r="BP52" t="s">
        <v>74</v>
      </c>
      <c r="BQ52" t="s">
        <v>74</v>
      </c>
      <c r="BR52" t="s">
        <v>95</v>
      </c>
      <c r="BS52" t="s">
        <v>733</v>
      </c>
      <c r="BT52" t="str">
        <f>HYPERLINK("https%3A%2F%2Fwww.webofscience.com%2Fwos%2Fwoscc%2Ffull-record%2FWOS:A1992JN35500019","View Full Record in Web of Science")</f>
        <v>View Full Record in Web of Science</v>
      </c>
    </row>
    <row r="53" spans="1:72" x14ac:dyDescent="0.15">
      <c r="A53" t="s">
        <v>72</v>
      </c>
      <c r="B53" t="s">
        <v>734</v>
      </c>
      <c r="C53" t="s">
        <v>74</v>
      </c>
      <c r="D53" t="s">
        <v>74</v>
      </c>
      <c r="E53" t="s">
        <v>74</v>
      </c>
      <c r="F53" t="s">
        <v>734</v>
      </c>
      <c r="G53" t="s">
        <v>74</v>
      </c>
      <c r="H53" t="s">
        <v>74</v>
      </c>
      <c r="I53" t="s">
        <v>735</v>
      </c>
      <c r="J53" t="s">
        <v>646</v>
      </c>
      <c r="K53" t="s">
        <v>74</v>
      </c>
      <c r="L53" t="s">
        <v>74</v>
      </c>
      <c r="M53" t="s">
        <v>77</v>
      </c>
      <c r="N53" t="s">
        <v>78</v>
      </c>
      <c r="O53" t="s">
        <v>74</v>
      </c>
      <c r="P53" t="s">
        <v>74</v>
      </c>
      <c r="Q53" t="s">
        <v>74</v>
      </c>
      <c r="R53" t="s">
        <v>74</v>
      </c>
      <c r="S53" t="s">
        <v>74</v>
      </c>
      <c r="T53" t="s">
        <v>74</v>
      </c>
      <c r="U53" t="s">
        <v>736</v>
      </c>
      <c r="V53" t="s">
        <v>737</v>
      </c>
      <c r="W53" t="s">
        <v>74</v>
      </c>
      <c r="X53" t="s">
        <v>74</v>
      </c>
      <c r="Y53" t="s">
        <v>738</v>
      </c>
      <c r="Z53" t="s">
        <v>74</v>
      </c>
      <c r="AA53" t="s">
        <v>74</v>
      </c>
      <c r="AB53" t="s">
        <v>74</v>
      </c>
      <c r="AC53" t="s">
        <v>74</v>
      </c>
      <c r="AD53" t="s">
        <v>74</v>
      </c>
      <c r="AE53" t="s">
        <v>74</v>
      </c>
      <c r="AF53" t="s">
        <v>74</v>
      </c>
      <c r="AG53">
        <v>51</v>
      </c>
      <c r="AH53">
        <v>43</v>
      </c>
      <c r="AI53">
        <v>46</v>
      </c>
      <c r="AJ53">
        <v>0</v>
      </c>
      <c r="AK53">
        <v>4</v>
      </c>
      <c r="AL53" t="s">
        <v>679</v>
      </c>
      <c r="AM53" t="s">
        <v>205</v>
      </c>
      <c r="AN53" t="s">
        <v>680</v>
      </c>
      <c r="AO53" t="s">
        <v>657</v>
      </c>
      <c r="AP53" t="s">
        <v>681</v>
      </c>
      <c r="AQ53" t="s">
        <v>74</v>
      </c>
      <c r="AR53" t="s">
        <v>658</v>
      </c>
      <c r="AS53" t="s">
        <v>659</v>
      </c>
      <c r="AT53" t="s">
        <v>89</v>
      </c>
      <c r="AU53">
        <v>1992</v>
      </c>
      <c r="AV53">
        <v>12</v>
      </c>
      <c r="AW53">
        <v>2</v>
      </c>
      <c r="AX53" t="s">
        <v>74</v>
      </c>
      <c r="AY53" t="s">
        <v>74</v>
      </c>
      <c r="AZ53" t="s">
        <v>74</v>
      </c>
      <c r="BA53" t="s">
        <v>74</v>
      </c>
      <c r="BB53">
        <v>321</v>
      </c>
      <c r="BC53">
        <v>332</v>
      </c>
      <c r="BD53" t="s">
        <v>74</v>
      </c>
      <c r="BE53" t="s">
        <v>74</v>
      </c>
      <c r="BF53" t="s">
        <v>74</v>
      </c>
      <c r="BG53" t="s">
        <v>74</v>
      </c>
      <c r="BH53" t="s">
        <v>74</v>
      </c>
      <c r="BI53">
        <v>12</v>
      </c>
      <c r="BJ53" t="s">
        <v>660</v>
      </c>
      <c r="BK53" t="s">
        <v>92</v>
      </c>
      <c r="BL53" t="s">
        <v>662</v>
      </c>
      <c r="BM53" t="s">
        <v>663</v>
      </c>
      <c r="BN53" t="s">
        <v>74</v>
      </c>
      <c r="BO53" t="s">
        <v>74</v>
      </c>
      <c r="BP53" t="s">
        <v>74</v>
      </c>
      <c r="BQ53" t="s">
        <v>74</v>
      </c>
      <c r="BR53" t="s">
        <v>95</v>
      </c>
      <c r="BS53" t="s">
        <v>739</v>
      </c>
      <c r="BT53" t="str">
        <f>HYPERLINK("https%3A%2F%2Fwww.webofscience.com%2Fwos%2Fwoscc%2Ffull-record%2FWOS:A1992JN35500021","View Full Record in Web of Science")</f>
        <v>View Full Record in Web of Science</v>
      </c>
    </row>
    <row r="54" spans="1:72" x14ac:dyDescent="0.15">
      <c r="A54" t="s">
        <v>72</v>
      </c>
      <c r="B54" t="s">
        <v>740</v>
      </c>
      <c r="C54" t="s">
        <v>74</v>
      </c>
      <c r="D54" t="s">
        <v>74</v>
      </c>
      <c r="E54" t="s">
        <v>74</v>
      </c>
      <c r="F54" t="s">
        <v>740</v>
      </c>
      <c r="G54" t="s">
        <v>74</v>
      </c>
      <c r="H54" t="s">
        <v>74</v>
      </c>
      <c r="I54" t="s">
        <v>741</v>
      </c>
      <c r="J54" t="s">
        <v>646</v>
      </c>
      <c r="K54" t="s">
        <v>74</v>
      </c>
      <c r="L54" t="s">
        <v>74</v>
      </c>
      <c r="M54" t="s">
        <v>77</v>
      </c>
      <c r="N54" t="s">
        <v>78</v>
      </c>
      <c r="O54" t="s">
        <v>74</v>
      </c>
      <c r="P54" t="s">
        <v>74</v>
      </c>
      <c r="Q54" t="s">
        <v>74</v>
      </c>
      <c r="R54" t="s">
        <v>74</v>
      </c>
      <c r="S54" t="s">
        <v>74</v>
      </c>
      <c r="T54" t="s">
        <v>74</v>
      </c>
      <c r="U54" t="s">
        <v>742</v>
      </c>
      <c r="V54" t="s">
        <v>743</v>
      </c>
      <c r="W54" t="s">
        <v>744</v>
      </c>
      <c r="X54" t="s">
        <v>745</v>
      </c>
      <c r="Y54" t="s">
        <v>74</v>
      </c>
      <c r="Z54" t="s">
        <v>74</v>
      </c>
      <c r="AA54" t="s">
        <v>746</v>
      </c>
      <c r="AB54" t="s">
        <v>747</v>
      </c>
      <c r="AC54" t="s">
        <v>74</v>
      </c>
      <c r="AD54" t="s">
        <v>74</v>
      </c>
      <c r="AE54" t="s">
        <v>74</v>
      </c>
      <c r="AF54" t="s">
        <v>74</v>
      </c>
      <c r="AG54">
        <v>29</v>
      </c>
      <c r="AH54">
        <v>24</v>
      </c>
      <c r="AI54">
        <v>28</v>
      </c>
      <c r="AJ54">
        <v>0</v>
      </c>
      <c r="AK54">
        <v>10</v>
      </c>
      <c r="AL54" t="s">
        <v>679</v>
      </c>
      <c r="AM54" t="s">
        <v>205</v>
      </c>
      <c r="AN54" t="s">
        <v>748</v>
      </c>
      <c r="AO54" t="s">
        <v>657</v>
      </c>
      <c r="AP54" t="s">
        <v>681</v>
      </c>
      <c r="AQ54" t="s">
        <v>74</v>
      </c>
      <c r="AR54" t="s">
        <v>658</v>
      </c>
      <c r="AS54" t="s">
        <v>659</v>
      </c>
      <c r="AT54" t="s">
        <v>89</v>
      </c>
      <c r="AU54">
        <v>1992</v>
      </c>
      <c r="AV54">
        <v>12</v>
      </c>
      <c r="AW54" t="s">
        <v>749</v>
      </c>
      <c r="AX54" t="s">
        <v>74</v>
      </c>
      <c r="AY54" t="s">
        <v>74</v>
      </c>
      <c r="AZ54" t="s">
        <v>74</v>
      </c>
      <c r="BA54" t="s">
        <v>74</v>
      </c>
      <c r="BB54">
        <v>333</v>
      </c>
      <c r="BC54">
        <v>339</v>
      </c>
      <c r="BD54" t="s">
        <v>74</v>
      </c>
      <c r="BE54" t="s">
        <v>74</v>
      </c>
      <c r="BF54" t="s">
        <v>74</v>
      </c>
      <c r="BG54" t="s">
        <v>74</v>
      </c>
      <c r="BH54" t="s">
        <v>74</v>
      </c>
      <c r="BI54">
        <v>7</v>
      </c>
      <c r="BJ54" t="s">
        <v>660</v>
      </c>
      <c r="BK54" t="s">
        <v>92</v>
      </c>
      <c r="BL54" t="s">
        <v>662</v>
      </c>
      <c r="BM54" t="s">
        <v>750</v>
      </c>
      <c r="BN54" t="s">
        <v>74</v>
      </c>
      <c r="BO54" t="s">
        <v>74</v>
      </c>
      <c r="BP54" t="s">
        <v>74</v>
      </c>
      <c r="BQ54" t="s">
        <v>74</v>
      </c>
      <c r="BR54" t="s">
        <v>95</v>
      </c>
      <c r="BS54" t="s">
        <v>751</v>
      </c>
      <c r="BT54" t="str">
        <f>HYPERLINK("https%3A%2F%2Fwww.webofscience.com%2Fwos%2Fwoscc%2Ffull-record%2FWOS:A1992JP99800001","View Full Record in Web of Science")</f>
        <v>View Full Record in Web of Science</v>
      </c>
    </row>
    <row r="55" spans="1:72" x14ac:dyDescent="0.15">
      <c r="A55" t="s">
        <v>72</v>
      </c>
      <c r="B55" t="s">
        <v>752</v>
      </c>
      <c r="C55" t="s">
        <v>74</v>
      </c>
      <c r="D55" t="s">
        <v>74</v>
      </c>
      <c r="E55" t="s">
        <v>74</v>
      </c>
      <c r="F55" t="s">
        <v>752</v>
      </c>
      <c r="G55" t="s">
        <v>74</v>
      </c>
      <c r="H55" t="s">
        <v>74</v>
      </c>
      <c r="I55" t="s">
        <v>753</v>
      </c>
      <c r="J55" t="s">
        <v>646</v>
      </c>
      <c r="K55" t="s">
        <v>74</v>
      </c>
      <c r="L55" t="s">
        <v>74</v>
      </c>
      <c r="M55" t="s">
        <v>77</v>
      </c>
      <c r="N55" t="s">
        <v>78</v>
      </c>
      <c r="O55" t="s">
        <v>74</v>
      </c>
      <c r="P55" t="s">
        <v>74</v>
      </c>
      <c r="Q55" t="s">
        <v>74</v>
      </c>
      <c r="R55" t="s">
        <v>74</v>
      </c>
      <c r="S55" t="s">
        <v>74</v>
      </c>
      <c r="T55" t="s">
        <v>74</v>
      </c>
      <c r="U55" t="s">
        <v>754</v>
      </c>
      <c r="V55" t="s">
        <v>755</v>
      </c>
      <c r="W55" t="s">
        <v>706</v>
      </c>
      <c r="X55" t="s">
        <v>707</v>
      </c>
      <c r="Y55" t="s">
        <v>756</v>
      </c>
      <c r="Z55" t="s">
        <v>74</v>
      </c>
      <c r="AA55" t="s">
        <v>74</v>
      </c>
      <c r="AB55" t="s">
        <v>74</v>
      </c>
      <c r="AC55" t="s">
        <v>74</v>
      </c>
      <c r="AD55" t="s">
        <v>74</v>
      </c>
      <c r="AE55" t="s">
        <v>74</v>
      </c>
      <c r="AF55" t="s">
        <v>74</v>
      </c>
      <c r="AG55">
        <v>47</v>
      </c>
      <c r="AH55">
        <v>44</v>
      </c>
      <c r="AI55">
        <v>45</v>
      </c>
      <c r="AJ55">
        <v>0</v>
      </c>
      <c r="AK55">
        <v>7</v>
      </c>
      <c r="AL55" t="s">
        <v>204</v>
      </c>
      <c r="AM55" t="s">
        <v>205</v>
      </c>
      <c r="AN55" t="s">
        <v>206</v>
      </c>
      <c r="AO55" t="s">
        <v>657</v>
      </c>
      <c r="AP55" t="s">
        <v>74</v>
      </c>
      <c r="AQ55" t="s">
        <v>74</v>
      </c>
      <c r="AR55" t="s">
        <v>658</v>
      </c>
      <c r="AS55" t="s">
        <v>659</v>
      </c>
      <c r="AT55" t="s">
        <v>89</v>
      </c>
      <c r="AU55">
        <v>1992</v>
      </c>
      <c r="AV55">
        <v>12</v>
      </c>
      <c r="AW55" t="s">
        <v>749</v>
      </c>
      <c r="AX55" t="s">
        <v>74</v>
      </c>
      <c r="AY55" t="s">
        <v>74</v>
      </c>
      <c r="AZ55" t="s">
        <v>74</v>
      </c>
      <c r="BA55" t="s">
        <v>74</v>
      </c>
      <c r="BB55">
        <v>341</v>
      </c>
      <c r="BC55">
        <v>348</v>
      </c>
      <c r="BD55" t="s">
        <v>74</v>
      </c>
      <c r="BE55" t="s">
        <v>74</v>
      </c>
      <c r="BF55" t="s">
        <v>74</v>
      </c>
      <c r="BG55" t="s">
        <v>74</v>
      </c>
      <c r="BH55" t="s">
        <v>74</v>
      </c>
      <c r="BI55">
        <v>8</v>
      </c>
      <c r="BJ55" t="s">
        <v>660</v>
      </c>
      <c r="BK55" t="s">
        <v>92</v>
      </c>
      <c r="BL55" t="s">
        <v>662</v>
      </c>
      <c r="BM55" t="s">
        <v>750</v>
      </c>
      <c r="BN55" t="s">
        <v>74</v>
      </c>
      <c r="BO55" t="s">
        <v>74</v>
      </c>
      <c r="BP55" t="s">
        <v>74</v>
      </c>
      <c r="BQ55" t="s">
        <v>74</v>
      </c>
      <c r="BR55" t="s">
        <v>95</v>
      </c>
      <c r="BS55" t="s">
        <v>757</v>
      </c>
      <c r="BT55" t="str">
        <f>HYPERLINK("https%3A%2F%2Fwww.webofscience.com%2Fwos%2Fwoscc%2Ffull-record%2FWOS:A1992JP99800002","View Full Record in Web of Science")</f>
        <v>View Full Record in Web of Science</v>
      </c>
    </row>
    <row r="56" spans="1:72" x14ac:dyDescent="0.15">
      <c r="A56" t="s">
        <v>72</v>
      </c>
      <c r="B56" t="s">
        <v>758</v>
      </c>
      <c r="C56" t="s">
        <v>74</v>
      </c>
      <c r="D56" t="s">
        <v>74</v>
      </c>
      <c r="E56" t="s">
        <v>74</v>
      </c>
      <c r="F56" t="s">
        <v>758</v>
      </c>
      <c r="G56" t="s">
        <v>74</v>
      </c>
      <c r="H56" t="s">
        <v>74</v>
      </c>
      <c r="I56" t="s">
        <v>759</v>
      </c>
      <c r="J56" t="s">
        <v>646</v>
      </c>
      <c r="K56" t="s">
        <v>74</v>
      </c>
      <c r="L56" t="s">
        <v>74</v>
      </c>
      <c r="M56" t="s">
        <v>77</v>
      </c>
      <c r="N56" t="s">
        <v>78</v>
      </c>
      <c r="O56" t="s">
        <v>74</v>
      </c>
      <c r="P56" t="s">
        <v>74</v>
      </c>
      <c r="Q56" t="s">
        <v>74</v>
      </c>
      <c r="R56" t="s">
        <v>74</v>
      </c>
      <c r="S56" t="s">
        <v>74</v>
      </c>
      <c r="T56" t="s">
        <v>74</v>
      </c>
      <c r="U56" t="s">
        <v>760</v>
      </c>
      <c r="V56" t="s">
        <v>761</v>
      </c>
      <c r="W56" t="s">
        <v>74</v>
      </c>
      <c r="X56" t="s">
        <v>74</v>
      </c>
      <c r="Y56" t="s">
        <v>762</v>
      </c>
      <c r="Z56" t="s">
        <v>74</v>
      </c>
      <c r="AA56" t="s">
        <v>74</v>
      </c>
      <c r="AB56" t="s">
        <v>763</v>
      </c>
      <c r="AC56" t="s">
        <v>74</v>
      </c>
      <c r="AD56" t="s">
        <v>74</v>
      </c>
      <c r="AE56" t="s">
        <v>74</v>
      </c>
      <c r="AF56" t="s">
        <v>74</v>
      </c>
      <c r="AG56">
        <v>58</v>
      </c>
      <c r="AH56">
        <v>43</v>
      </c>
      <c r="AI56">
        <v>49</v>
      </c>
      <c r="AJ56">
        <v>0</v>
      </c>
      <c r="AK56">
        <v>2</v>
      </c>
      <c r="AL56" t="s">
        <v>204</v>
      </c>
      <c r="AM56" t="s">
        <v>205</v>
      </c>
      <c r="AN56" t="s">
        <v>206</v>
      </c>
      <c r="AO56" t="s">
        <v>657</v>
      </c>
      <c r="AP56" t="s">
        <v>74</v>
      </c>
      <c r="AQ56" t="s">
        <v>74</v>
      </c>
      <c r="AR56" t="s">
        <v>658</v>
      </c>
      <c r="AS56" t="s">
        <v>659</v>
      </c>
      <c r="AT56" t="s">
        <v>89</v>
      </c>
      <c r="AU56">
        <v>1992</v>
      </c>
      <c r="AV56">
        <v>12</v>
      </c>
      <c r="AW56" t="s">
        <v>749</v>
      </c>
      <c r="AX56" t="s">
        <v>74</v>
      </c>
      <c r="AY56" t="s">
        <v>74</v>
      </c>
      <c r="AZ56" t="s">
        <v>74</v>
      </c>
      <c r="BA56" t="s">
        <v>74</v>
      </c>
      <c r="BB56">
        <v>357</v>
      </c>
      <c r="BC56">
        <v>372</v>
      </c>
      <c r="BD56" t="s">
        <v>74</v>
      </c>
      <c r="BE56" t="s">
        <v>74</v>
      </c>
      <c r="BF56" t="s">
        <v>74</v>
      </c>
      <c r="BG56" t="s">
        <v>74</v>
      </c>
      <c r="BH56" t="s">
        <v>74</v>
      </c>
      <c r="BI56">
        <v>16</v>
      </c>
      <c r="BJ56" t="s">
        <v>660</v>
      </c>
      <c r="BK56" t="s">
        <v>92</v>
      </c>
      <c r="BL56" t="s">
        <v>662</v>
      </c>
      <c r="BM56" t="s">
        <v>750</v>
      </c>
      <c r="BN56" t="s">
        <v>74</v>
      </c>
      <c r="BO56" t="s">
        <v>74</v>
      </c>
      <c r="BP56" t="s">
        <v>74</v>
      </c>
      <c r="BQ56" t="s">
        <v>74</v>
      </c>
      <c r="BR56" t="s">
        <v>95</v>
      </c>
      <c r="BS56" t="s">
        <v>764</v>
      </c>
      <c r="BT56" t="str">
        <f>HYPERLINK("https%3A%2F%2Fwww.webofscience.com%2Fwos%2Fwoscc%2Ffull-record%2FWOS:A1992JP99800004","View Full Record in Web of Science")</f>
        <v>View Full Record in Web of Science</v>
      </c>
    </row>
    <row r="57" spans="1:72" x14ac:dyDescent="0.15">
      <c r="A57" t="s">
        <v>72</v>
      </c>
      <c r="B57" t="s">
        <v>765</v>
      </c>
      <c r="C57" t="s">
        <v>74</v>
      </c>
      <c r="D57" t="s">
        <v>74</v>
      </c>
      <c r="E57" t="s">
        <v>74</v>
      </c>
      <c r="F57" t="s">
        <v>765</v>
      </c>
      <c r="G57" t="s">
        <v>74</v>
      </c>
      <c r="H57" t="s">
        <v>74</v>
      </c>
      <c r="I57" t="s">
        <v>766</v>
      </c>
      <c r="J57" t="s">
        <v>646</v>
      </c>
      <c r="K57" t="s">
        <v>74</v>
      </c>
      <c r="L57" t="s">
        <v>74</v>
      </c>
      <c r="M57" t="s">
        <v>77</v>
      </c>
      <c r="N57" t="s">
        <v>78</v>
      </c>
      <c r="O57" t="s">
        <v>74</v>
      </c>
      <c r="P57" t="s">
        <v>74</v>
      </c>
      <c r="Q57" t="s">
        <v>74</v>
      </c>
      <c r="R57" t="s">
        <v>74</v>
      </c>
      <c r="S57" t="s">
        <v>74</v>
      </c>
      <c r="T57" t="s">
        <v>74</v>
      </c>
      <c r="U57" t="s">
        <v>767</v>
      </c>
      <c r="V57" t="s">
        <v>768</v>
      </c>
      <c r="W57" t="s">
        <v>769</v>
      </c>
      <c r="X57" t="s">
        <v>770</v>
      </c>
      <c r="Y57" t="s">
        <v>74</v>
      </c>
      <c r="Z57" t="s">
        <v>74</v>
      </c>
      <c r="AA57" t="s">
        <v>74</v>
      </c>
      <c r="AB57" t="s">
        <v>74</v>
      </c>
      <c r="AC57" t="s">
        <v>74</v>
      </c>
      <c r="AD57" t="s">
        <v>74</v>
      </c>
      <c r="AE57" t="s">
        <v>74</v>
      </c>
      <c r="AF57" t="s">
        <v>74</v>
      </c>
      <c r="AG57">
        <v>60</v>
      </c>
      <c r="AH57">
        <v>88</v>
      </c>
      <c r="AI57">
        <v>96</v>
      </c>
      <c r="AJ57">
        <v>1</v>
      </c>
      <c r="AK57">
        <v>8</v>
      </c>
      <c r="AL57" t="s">
        <v>679</v>
      </c>
      <c r="AM57" t="s">
        <v>205</v>
      </c>
      <c r="AN57" t="s">
        <v>748</v>
      </c>
      <c r="AO57" t="s">
        <v>657</v>
      </c>
      <c r="AP57" t="s">
        <v>681</v>
      </c>
      <c r="AQ57" t="s">
        <v>74</v>
      </c>
      <c r="AR57" t="s">
        <v>658</v>
      </c>
      <c r="AS57" t="s">
        <v>659</v>
      </c>
      <c r="AT57" t="s">
        <v>89</v>
      </c>
      <c r="AU57">
        <v>1992</v>
      </c>
      <c r="AV57">
        <v>12</v>
      </c>
      <c r="AW57" t="s">
        <v>749</v>
      </c>
      <c r="AX57" t="s">
        <v>74</v>
      </c>
      <c r="AY57" t="s">
        <v>74</v>
      </c>
      <c r="AZ57" t="s">
        <v>74</v>
      </c>
      <c r="BA57" t="s">
        <v>74</v>
      </c>
      <c r="BB57">
        <v>387</v>
      </c>
      <c r="BC57">
        <v>395</v>
      </c>
      <c r="BD57" t="s">
        <v>74</v>
      </c>
      <c r="BE57" t="s">
        <v>74</v>
      </c>
      <c r="BF57" t="s">
        <v>74</v>
      </c>
      <c r="BG57" t="s">
        <v>74</v>
      </c>
      <c r="BH57" t="s">
        <v>74</v>
      </c>
      <c r="BI57">
        <v>9</v>
      </c>
      <c r="BJ57" t="s">
        <v>660</v>
      </c>
      <c r="BK57" t="s">
        <v>92</v>
      </c>
      <c r="BL57" t="s">
        <v>662</v>
      </c>
      <c r="BM57" t="s">
        <v>750</v>
      </c>
      <c r="BN57" t="s">
        <v>74</v>
      </c>
      <c r="BO57" t="s">
        <v>74</v>
      </c>
      <c r="BP57" t="s">
        <v>74</v>
      </c>
      <c r="BQ57" t="s">
        <v>74</v>
      </c>
      <c r="BR57" t="s">
        <v>95</v>
      </c>
      <c r="BS57" t="s">
        <v>771</v>
      </c>
      <c r="BT57" t="str">
        <f>HYPERLINK("https%3A%2F%2Fwww.webofscience.com%2Fwos%2Fwoscc%2Ffull-record%2FWOS:A1992JP99800006","View Full Record in Web of Science")</f>
        <v>View Full Record in Web of Science</v>
      </c>
    </row>
    <row r="58" spans="1:72" x14ac:dyDescent="0.15">
      <c r="A58" t="s">
        <v>72</v>
      </c>
      <c r="B58" t="s">
        <v>772</v>
      </c>
      <c r="C58" t="s">
        <v>74</v>
      </c>
      <c r="D58" t="s">
        <v>74</v>
      </c>
      <c r="E58" t="s">
        <v>74</v>
      </c>
      <c r="F58" t="s">
        <v>772</v>
      </c>
      <c r="G58" t="s">
        <v>74</v>
      </c>
      <c r="H58" t="s">
        <v>74</v>
      </c>
      <c r="I58" t="s">
        <v>773</v>
      </c>
      <c r="J58" t="s">
        <v>646</v>
      </c>
      <c r="K58" t="s">
        <v>74</v>
      </c>
      <c r="L58" t="s">
        <v>74</v>
      </c>
      <c r="M58" t="s">
        <v>77</v>
      </c>
      <c r="N58" t="s">
        <v>458</v>
      </c>
      <c r="O58" t="s">
        <v>74</v>
      </c>
      <c r="P58" t="s">
        <v>74</v>
      </c>
      <c r="Q58" t="s">
        <v>74</v>
      </c>
      <c r="R58" t="s">
        <v>74</v>
      </c>
      <c r="S58" t="s">
        <v>74</v>
      </c>
      <c r="T58" t="s">
        <v>74</v>
      </c>
      <c r="U58" t="s">
        <v>774</v>
      </c>
      <c r="V58" t="s">
        <v>775</v>
      </c>
      <c r="W58" t="s">
        <v>776</v>
      </c>
      <c r="X58" t="s">
        <v>777</v>
      </c>
      <c r="Y58" t="s">
        <v>778</v>
      </c>
      <c r="Z58" t="s">
        <v>74</v>
      </c>
      <c r="AA58" t="s">
        <v>779</v>
      </c>
      <c r="AB58" t="s">
        <v>74</v>
      </c>
      <c r="AC58" t="s">
        <v>74</v>
      </c>
      <c r="AD58" t="s">
        <v>74</v>
      </c>
      <c r="AE58" t="s">
        <v>74</v>
      </c>
      <c r="AF58" t="s">
        <v>74</v>
      </c>
      <c r="AG58">
        <v>174</v>
      </c>
      <c r="AH58">
        <v>329</v>
      </c>
      <c r="AI58">
        <v>372</v>
      </c>
      <c r="AJ58">
        <v>2</v>
      </c>
      <c r="AK58">
        <v>90</v>
      </c>
      <c r="AL58" t="s">
        <v>204</v>
      </c>
      <c r="AM58" t="s">
        <v>205</v>
      </c>
      <c r="AN58" t="s">
        <v>206</v>
      </c>
      <c r="AO58" t="s">
        <v>657</v>
      </c>
      <c r="AP58" t="s">
        <v>74</v>
      </c>
      <c r="AQ58" t="s">
        <v>74</v>
      </c>
      <c r="AR58" t="s">
        <v>658</v>
      </c>
      <c r="AS58" t="s">
        <v>659</v>
      </c>
      <c r="AT58" t="s">
        <v>89</v>
      </c>
      <c r="AU58">
        <v>1992</v>
      </c>
      <c r="AV58">
        <v>12</v>
      </c>
      <c r="AW58" t="s">
        <v>749</v>
      </c>
      <c r="AX58" t="s">
        <v>74</v>
      </c>
      <c r="AY58" t="s">
        <v>74</v>
      </c>
      <c r="AZ58" t="s">
        <v>74</v>
      </c>
      <c r="BA58" t="s">
        <v>74</v>
      </c>
      <c r="BB58">
        <v>429</v>
      </c>
      <c r="BC58">
        <v>444</v>
      </c>
      <c r="BD58" t="s">
        <v>74</v>
      </c>
      <c r="BE58" t="s">
        <v>74</v>
      </c>
      <c r="BF58" t="s">
        <v>74</v>
      </c>
      <c r="BG58" t="s">
        <v>74</v>
      </c>
      <c r="BH58" t="s">
        <v>74</v>
      </c>
      <c r="BI58">
        <v>16</v>
      </c>
      <c r="BJ58" t="s">
        <v>660</v>
      </c>
      <c r="BK58" t="s">
        <v>92</v>
      </c>
      <c r="BL58" t="s">
        <v>662</v>
      </c>
      <c r="BM58" t="s">
        <v>750</v>
      </c>
      <c r="BN58" t="s">
        <v>74</v>
      </c>
      <c r="BO58" t="s">
        <v>74</v>
      </c>
      <c r="BP58" t="s">
        <v>74</v>
      </c>
      <c r="BQ58" t="s">
        <v>74</v>
      </c>
      <c r="BR58" t="s">
        <v>95</v>
      </c>
      <c r="BS58" t="s">
        <v>780</v>
      </c>
      <c r="BT58" t="str">
        <f>HYPERLINK("https%3A%2F%2Fwww.webofscience.com%2Fwos%2Fwoscc%2Ffull-record%2FWOS:A1992JP99800011","View Full Record in Web of Science")</f>
        <v>View Full Record in Web of Science</v>
      </c>
    </row>
    <row r="59" spans="1:72" x14ac:dyDescent="0.15">
      <c r="A59" t="s">
        <v>72</v>
      </c>
      <c r="B59" t="s">
        <v>781</v>
      </c>
      <c r="C59" t="s">
        <v>74</v>
      </c>
      <c r="D59" t="s">
        <v>74</v>
      </c>
      <c r="E59" t="s">
        <v>74</v>
      </c>
      <c r="F59" t="s">
        <v>781</v>
      </c>
      <c r="G59" t="s">
        <v>74</v>
      </c>
      <c r="H59" t="s">
        <v>74</v>
      </c>
      <c r="I59" t="s">
        <v>782</v>
      </c>
      <c r="J59" t="s">
        <v>646</v>
      </c>
      <c r="K59" t="s">
        <v>74</v>
      </c>
      <c r="L59" t="s">
        <v>74</v>
      </c>
      <c r="M59" t="s">
        <v>77</v>
      </c>
      <c r="N59" t="s">
        <v>78</v>
      </c>
      <c r="O59" t="s">
        <v>74</v>
      </c>
      <c r="P59" t="s">
        <v>74</v>
      </c>
      <c r="Q59" t="s">
        <v>74</v>
      </c>
      <c r="R59" t="s">
        <v>74</v>
      </c>
      <c r="S59" t="s">
        <v>74</v>
      </c>
      <c r="T59" t="s">
        <v>74</v>
      </c>
      <c r="U59" t="s">
        <v>74</v>
      </c>
      <c r="V59" t="s">
        <v>783</v>
      </c>
      <c r="W59" t="s">
        <v>784</v>
      </c>
      <c r="X59" t="s">
        <v>785</v>
      </c>
      <c r="Y59" t="s">
        <v>786</v>
      </c>
      <c r="Z59" t="s">
        <v>74</v>
      </c>
      <c r="AA59" t="s">
        <v>787</v>
      </c>
      <c r="AB59" t="s">
        <v>788</v>
      </c>
      <c r="AC59" t="s">
        <v>74</v>
      </c>
      <c r="AD59" t="s">
        <v>74</v>
      </c>
      <c r="AE59" t="s">
        <v>74</v>
      </c>
      <c r="AF59" t="s">
        <v>74</v>
      </c>
      <c r="AG59">
        <v>19</v>
      </c>
      <c r="AH59">
        <v>21</v>
      </c>
      <c r="AI59">
        <v>23</v>
      </c>
      <c r="AJ59">
        <v>0</v>
      </c>
      <c r="AK59">
        <v>1</v>
      </c>
      <c r="AL59" t="s">
        <v>679</v>
      </c>
      <c r="AM59" t="s">
        <v>205</v>
      </c>
      <c r="AN59" t="s">
        <v>748</v>
      </c>
      <c r="AO59" t="s">
        <v>657</v>
      </c>
      <c r="AP59" t="s">
        <v>681</v>
      </c>
      <c r="AQ59" t="s">
        <v>74</v>
      </c>
      <c r="AR59" t="s">
        <v>658</v>
      </c>
      <c r="AS59" t="s">
        <v>659</v>
      </c>
      <c r="AT59" t="s">
        <v>89</v>
      </c>
      <c r="AU59">
        <v>1992</v>
      </c>
      <c r="AV59">
        <v>12</v>
      </c>
      <c r="AW59" t="s">
        <v>749</v>
      </c>
      <c r="AX59" t="s">
        <v>74</v>
      </c>
      <c r="AY59" t="s">
        <v>74</v>
      </c>
      <c r="AZ59" t="s">
        <v>74</v>
      </c>
      <c r="BA59" t="s">
        <v>74</v>
      </c>
      <c r="BB59">
        <v>463</v>
      </c>
      <c r="BC59">
        <v>468</v>
      </c>
      <c r="BD59" t="s">
        <v>74</v>
      </c>
      <c r="BE59" t="s">
        <v>74</v>
      </c>
      <c r="BF59" t="s">
        <v>74</v>
      </c>
      <c r="BG59" t="s">
        <v>74</v>
      </c>
      <c r="BH59" t="s">
        <v>74</v>
      </c>
      <c r="BI59">
        <v>6</v>
      </c>
      <c r="BJ59" t="s">
        <v>660</v>
      </c>
      <c r="BK59" t="s">
        <v>92</v>
      </c>
      <c r="BL59" t="s">
        <v>662</v>
      </c>
      <c r="BM59" t="s">
        <v>750</v>
      </c>
      <c r="BN59" t="s">
        <v>74</v>
      </c>
      <c r="BO59" t="s">
        <v>74</v>
      </c>
      <c r="BP59" t="s">
        <v>74</v>
      </c>
      <c r="BQ59" t="s">
        <v>74</v>
      </c>
      <c r="BR59" t="s">
        <v>95</v>
      </c>
      <c r="BS59" t="s">
        <v>789</v>
      </c>
      <c r="BT59" t="str">
        <f>HYPERLINK("https%3A%2F%2Fwww.webofscience.com%2Fwos%2Fwoscc%2Ffull-record%2FWOS:A1992JP99800014","View Full Record in Web of Science")</f>
        <v>View Full Record in Web of Science</v>
      </c>
    </row>
    <row r="60" spans="1:72" x14ac:dyDescent="0.15">
      <c r="A60" t="s">
        <v>72</v>
      </c>
      <c r="B60" t="s">
        <v>790</v>
      </c>
      <c r="C60" t="s">
        <v>74</v>
      </c>
      <c r="D60" t="s">
        <v>74</v>
      </c>
      <c r="E60" t="s">
        <v>74</v>
      </c>
      <c r="F60" t="s">
        <v>790</v>
      </c>
      <c r="G60" t="s">
        <v>74</v>
      </c>
      <c r="H60" t="s">
        <v>74</v>
      </c>
      <c r="I60" t="s">
        <v>791</v>
      </c>
      <c r="J60" t="s">
        <v>646</v>
      </c>
      <c r="K60" t="s">
        <v>74</v>
      </c>
      <c r="L60" t="s">
        <v>74</v>
      </c>
      <c r="M60" t="s">
        <v>77</v>
      </c>
      <c r="N60" t="s">
        <v>78</v>
      </c>
      <c r="O60" t="s">
        <v>74</v>
      </c>
      <c r="P60" t="s">
        <v>74</v>
      </c>
      <c r="Q60" t="s">
        <v>74</v>
      </c>
      <c r="R60" t="s">
        <v>74</v>
      </c>
      <c r="S60" t="s">
        <v>74</v>
      </c>
      <c r="T60" t="s">
        <v>74</v>
      </c>
      <c r="U60" t="s">
        <v>74</v>
      </c>
      <c r="V60" t="s">
        <v>792</v>
      </c>
      <c r="W60" t="s">
        <v>793</v>
      </c>
      <c r="X60" t="s">
        <v>794</v>
      </c>
      <c r="Y60" t="s">
        <v>795</v>
      </c>
      <c r="Z60" t="s">
        <v>74</v>
      </c>
      <c r="AA60" t="s">
        <v>74</v>
      </c>
      <c r="AB60" t="s">
        <v>74</v>
      </c>
      <c r="AC60" t="s">
        <v>74</v>
      </c>
      <c r="AD60" t="s">
        <v>74</v>
      </c>
      <c r="AE60" t="s">
        <v>74</v>
      </c>
      <c r="AF60" t="s">
        <v>74</v>
      </c>
      <c r="AG60">
        <v>33</v>
      </c>
      <c r="AH60">
        <v>22</v>
      </c>
      <c r="AI60">
        <v>23</v>
      </c>
      <c r="AJ60">
        <v>0</v>
      </c>
      <c r="AK60">
        <v>0</v>
      </c>
      <c r="AL60" t="s">
        <v>204</v>
      </c>
      <c r="AM60" t="s">
        <v>205</v>
      </c>
      <c r="AN60" t="s">
        <v>206</v>
      </c>
      <c r="AO60" t="s">
        <v>657</v>
      </c>
      <c r="AP60" t="s">
        <v>74</v>
      </c>
      <c r="AQ60" t="s">
        <v>74</v>
      </c>
      <c r="AR60" t="s">
        <v>658</v>
      </c>
      <c r="AS60" t="s">
        <v>659</v>
      </c>
      <c r="AT60" t="s">
        <v>89</v>
      </c>
      <c r="AU60">
        <v>1992</v>
      </c>
      <c r="AV60">
        <v>12</v>
      </c>
      <c r="AW60" t="s">
        <v>749</v>
      </c>
      <c r="AX60" t="s">
        <v>74</v>
      </c>
      <c r="AY60" t="s">
        <v>74</v>
      </c>
      <c r="AZ60" t="s">
        <v>74</v>
      </c>
      <c r="BA60" t="s">
        <v>74</v>
      </c>
      <c r="BB60">
        <v>469</v>
      </c>
      <c r="BC60">
        <v>476</v>
      </c>
      <c r="BD60" t="s">
        <v>74</v>
      </c>
      <c r="BE60" t="s">
        <v>74</v>
      </c>
      <c r="BF60" t="s">
        <v>74</v>
      </c>
      <c r="BG60" t="s">
        <v>74</v>
      </c>
      <c r="BH60" t="s">
        <v>74</v>
      </c>
      <c r="BI60">
        <v>8</v>
      </c>
      <c r="BJ60" t="s">
        <v>660</v>
      </c>
      <c r="BK60" t="s">
        <v>92</v>
      </c>
      <c r="BL60" t="s">
        <v>662</v>
      </c>
      <c r="BM60" t="s">
        <v>750</v>
      </c>
      <c r="BN60" t="s">
        <v>74</v>
      </c>
      <c r="BO60" t="s">
        <v>74</v>
      </c>
      <c r="BP60" t="s">
        <v>74</v>
      </c>
      <c r="BQ60" t="s">
        <v>74</v>
      </c>
      <c r="BR60" t="s">
        <v>95</v>
      </c>
      <c r="BS60" t="s">
        <v>796</v>
      </c>
      <c r="BT60" t="str">
        <f>HYPERLINK("https%3A%2F%2Fwww.webofscience.com%2Fwos%2Fwoscc%2Ffull-record%2FWOS:A1992JP99800015","View Full Record in Web of Science")</f>
        <v>View Full Record in Web of Science</v>
      </c>
    </row>
    <row r="61" spans="1:72" x14ac:dyDescent="0.15">
      <c r="A61" t="s">
        <v>72</v>
      </c>
      <c r="B61" t="s">
        <v>797</v>
      </c>
      <c r="C61" t="s">
        <v>74</v>
      </c>
      <c r="D61" t="s">
        <v>74</v>
      </c>
      <c r="E61" t="s">
        <v>74</v>
      </c>
      <c r="F61" t="s">
        <v>797</v>
      </c>
      <c r="G61" t="s">
        <v>74</v>
      </c>
      <c r="H61" t="s">
        <v>74</v>
      </c>
      <c r="I61" t="s">
        <v>798</v>
      </c>
      <c r="J61" t="s">
        <v>799</v>
      </c>
      <c r="K61" t="s">
        <v>74</v>
      </c>
      <c r="L61" t="s">
        <v>74</v>
      </c>
      <c r="M61" t="s">
        <v>77</v>
      </c>
      <c r="N61" t="s">
        <v>78</v>
      </c>
      <c r="O61" t="s">
        <v>74</v>
      </c>
      <c r="P61" t="s">
        <v>74</v>
      </c>
      <c r="Q61" t="s">
        <v>74</v>
      </c>
      <c r="R61" t="s">
        <v>74</v>
      </c>
      <c r="S61" t="s">
        <v>74</v>
      </c>
      <c r="T61" t="s">
        <v>800</v>
      </c>
      <c r="U61" t="s">
        <v>74</v>
      </c>
      <c r="V61" t="s">
        <v>801</v>
      </c>
      <c r="W61" t="s">
        <v>74</v>
      </c>
      <c r="X61" t="s">
        <v>74</v>
      </c>
      <c r="Y61" t="s">
        <v>802</v>
      </c>
      <c r="Z61" t="s">
        <v>74</v>
      </c>
      <c r="AA61" t="s">
        <v>74</v>
      </c>
      <c r="AB61" t="s">
        <v>74</v>
      </c>
      <c r="AC61" t="s">
        <v>74</v>
      </c>
      <c r="AD61" t="s">
        <v>74</v>
      </c>
      <c r="AE61" t="s">
        <v>74</v>
      </c>
      <c r="AF61" t="s">
        <v>74</v>
      </c>
      <c r="AG61">
        <v>54</v>
      </c>
      <c r="AH61">
        <v>6</v>
      </c>
      <c r="AI61">
        <v>6</v>
      </c>
      <c r="AJ61">
        <v>1</v>
      </c>
      <c r="AK61">
        <v>7</v>
      </c>
      <c r="AL61" t="s">
        <v>803</v>
      </c>
      <c r="AM61" t="s">
        <v>804</v>
      </c>
      <c r="AN61" t="s">
        <v>805</v>
      </c>
      <c r="AO61" t="s">
        <v>806</v>
      </c>
      <c r="AP61" t="s">
        <v>74</v>
      </c>
      <c r="AQ61" t="s">
        <v>74</v>
      </c>
      <c r="AR61" t="s">
        <v>807</v>
      </c>
      <c r="AS61" t="s">
        <v>808</v>
      </c>
      <c r="AT61" t="s">
        <v>89</v>
      </c>
      <c r="AU61">
        <v>1992</v>
      </c>
      <c r="AV61">
        <v>101</v>
      </c>
      <c r="AW61">
        <v>3</v>
      </c>
      <c r="AX61" t="s">
        <v>74</v>
      </c>
      <c r="AY61" t="s">
        <v>74</v>
      </c>
      <c r="AZ61" t="s">
        <v>74</v>
      </c>
      <c r="BA61" t="s">
        <v>74</v>
      </c>
      <c r="BB61">
        <v>299</v>
      </c>
      <c r="BC61">
        <v>316</v>
      </c>
      <c r="BD61" t="s">
        <v>74</v>
      </c>
      <c r="BE61" t="s">
        <v>74</v>
      </c>
      <c r="BF61" t="s">
        <v>74</v>
      </c>
      <c r="BG61" t="s">
        <v>74</v>
      </c>
      <c r="BH61" t="s">
        <v>74</v>
      </c>
      <c r="BI61">
        <v>18</v>
      </c>
      <c r="BJ61" t="s">
        <v>173</v>
      </c>
      <c r="BK61" t="s">
        <v>92</v>
      </c>
      <c r="BL61" t="s">
        <v>174</v>
      </c>
      <c r="BM61" t="s">
        <v>809</v>
      </c>
      <c r="BN61" t="s">
        <v>74</v>
      </c>
      <c r="BO61" t="s">
        <v>74</v>
      </c>
      <c r="BP61" t="s">
        <v>74</v>
      </c>
      <c r="BQ61" t="s">
        <v>74</v>
      </c>
      <c r="BR61" t="s">
        <v>95</v>
      </c>
      <c r="BS61" t="s">
        <v>810</v>
      </c>
      <c r="BT61" t="str">
        <f>HYPERLINK("https%3A%2F%2Fwww.webofscience.com%2Fwos%2Fwoscc%2Ffull-record%2FWOS:A1992JR80400008","View Full Record in Web of Science")</f>
        <v>View Full Record in Web of Science</v>
      </c>
    </row>
    <row r="62" spans="1:72" x14ac:dyDescent="0.15">
      <c r="A62" t="s">
        <v>72</v>
      </c>
      <c r="B62" t="s">
        <v>811</v>
      </c>
      <c r="C62" t="s">
        <v>74</v>
      </c>
      <c r="D62" t="s">
        <v>74</v>
      </c>
      <c r="E62" t="s">
        <v>74</v>
      </c>
      <c r="F62" t="s">
        <v>811</v>
      </c>
      <c r="G62" t="s">
        <v>74</v>
      </c>
      <c r="H62" t="s">
        <v>74</v>
      </c>
      <c r="I62" t="s">
        <v>812</v>
      </c>
      <c r="J62" t="s">
        <v>813</v>
      </c>
      <c r="K62" t="s">
        <v>74</v>
      </c>
      <c r="L62" t="s">
        <v>74</v>
      </c>
      <c r="M62" t="s">
        <v>77</v>
      </c>
      <c r="N62" t="s">
        <v>78</v>
      </c>
      <c r="O62" t="s">
        <v>74</v>
      </c>
      <c r="P62" t="s">
        <v>74</v>
      </c>
      <c r="Q62" t="s">
        <v>74</v>
      </c>
      <c r="R62" t="s">
        <v>74</v>
      </c>
      <c r="S62" t="s">
        <v>74</v>
      </c>
      <c r="T62" t="s">
        <v>74</v>
      </c>
      <c r="U62" t="s">
        <v>814</v>
      </c>
      <c r="V62" t="s">
        <v>74</v>
      </c>
      <c r="W62" t="s">
        <v>815</v>
      </c>
      <c r="X62" t="s">
        <v>816</v>
      </c>
      <c r="Y62" t="s">
        <v>74</v>
      </c>
      <c r="Z62" t="s">
        <v>74</v>
      </c>
      <c r="AA62" t="s">
        <v>74</v>
      </c>
      <c r="AB62" t="s">
        <v>74</v>
      </c>
      <c r="AC62" t="s">
        <v>74</v>
      </c>
      <c r="AD62" t="s">
        <v>74</v>
      </c>
      <c r="AE62" t="s">
        <v>74</v>
      </c>
      <c r="AF62" t="s">
        <v>74</v>
      </c>
      <c r="AG62">
        <v>36</v>
      </c>
      <c r="AH62">
        <v>61</v>
      </c>
      <c r="AI62">
        <v>63</v>
      </c>
      <c r="AJ62">
        <v>0</v>
      </c>
      <c r="AK62">
        <v>7</v>
      </c>
      <c r="AL62" t="s">
        <v>817</v>
      </c>
      <c r="AM62" t="s">
        <v>818</v>
      </c>
      <c r="AN62" t="s">
        <v>819</v>
      </c>
      <c r="AO62" t="s">
        <v>820</v>
      </c>
      <c r="AP62" t="s">
        <v>74</v>
      </c>
      <c r="AQ62" t="s">
        <v>74</v>
      </c>
      <c r="AR62" t="s">
        <v>821</v>
      </c>
      <c r="AS62" t="s">
        <v>822</v>
      </c>
      <c r="AT62" t="s">
        <v>89</v>
      </c>
      <c r="AU62">
        <v>1992</v>
      </c>
      <c r="AV62">
        <v>38</v>
      </c>
      <c r="AW62">
        <v>2</v>
      </c>
      <c r="AX62" t="s">
        <v>74</v>
      </c>
      <c r="AY62" t="s">
        <v>74</v>
      </c>
      <c r="AZ62" t="s">
        <v>74</v>
      </c>
      <c r="BA62" t="s">
        <v>74</v>
      </c>
      <c r="BB62">
        <v>170</v>
      </c>
      <c r="BC62">
        <v>179</v>
      </c>
      <c r="BD62" t="s">
        <v>74</v>
      </c>
      <c r="BE62" t="s">
        <v>823</v>
      </c>
      <c r="BF62" t="str">
        <f>HYPERLINK("http://dx.doi.org/10.1016/0033-5894(92)90054-M","http://dx.doi.org/10.1016/0033-5894(92)90054-M")</f>
        <v>http://dx.doi.org/10.1016/0033-5894(92)90054-M</v>
      </c>
      <c r="BG62" t="s">
        <v>74</v>
      </c>
      <c r="BH62" t="s">
        <v>74</v>
      </c>
      <c r="BI62">
        <v>10</v>
      </c>
      <c r="BJ62" t="s">
        <v>193</v>
      </c>
      <c r="BK62" t="s">
        <v>92</v>
      </c>
      <c r="BL62" t="s">
        <v>194</v>
      </c>
      <c r="BM62" t="s">
        <v>824</v>
      </c>
      <c r="BN62" t="s">
        <v>74</v>
      </c>
      <c r="BO62" t="s">
        <v>74</v>
      </c>
      <c r="BP62" t="s">
        <v>74</v>
      </c>
      <c r="BQ62" t="s">
        <v>74</v>
      </c>
      <c r="BR62" t="s">
        <v>95</v>
      </c>
      <c r="BS62" t="s">
        <v>825</v>
      </c>
      <c r="BT62" t="str">
        <f>HYPERLINK("https%3A%2F%2Fwww.webofscience.com%2Fwos%2Fwoscc%2Ffull-record%2FWOS:A1992JN42400003","View Full Record in Web of Science")</f>
        <v>View Full Record in Web of Science</v>
      </c>
    </row>
    <row r="63" spans="1:72" x14ac:dyDescent="0.15">
      <c r="A63" t="s">
        <v>72</v>
      </c>
      <c r="B63" t="s">
        <v>826</v>
      </c>
      <c r="C63" t="s">
        <v>74</v>
      </c>
      <c r="D63" t="s">
        <v>74</v>
      </c>
      <c r="E63" t="s">
        <v>74</v>
      </c>
      <c r="F63" t="s">
        <v>826</v>
      </c>
      <c r="G63" t="s">
        <v>74</v>
      </c>
      <c r="H63" t="s">
        <v>74</v>
      </c>
      <c r="I63" t="s">
        <v>827</v>
      </c>
      <c r="J63" t="s">
        <v>828</v>
      </c>
      <c r="K63" t="s">
        <v>74</v>
      </c>
      <c r="L63" t="s">
        <v>74</v>
      </c>
      <c r="M63" t="s">
        <v>77</v>
      </c>
      <c r="N63" t="s">
        <v>78</v>
      </c>
      <c r="O63" t="s">
        <v>74</v>
      </c>
      <c r="P63" t="s">
        <v>74</v>
      </c>
      <c r="Q63" t="s">
        <v>74</v>
      </c>
      <c r="R63" t="s">
        <v>74</v>
      </c>
      <c r="S63" t="s">
        <v>74</v>
      </c>
      <c r="T63" t="s">
        <v>74</v>
      </c>
      <c r="U63" t="s">
        <v>829</v>
      </c>
      <c r="V63" t="s">
        <v>830</v>
      </c>
      <c r="W63" t="s">
        <v>831</v>
      </c>
      <c r="X63" t="s">
        <v>832</v>
      </c>
      <c r="Y63" t="s">
        <v>74</v>
      </c>
      <c r="Z63" t="s">
        <v>74</v>
      </c>
      <c r="AA63" t="s">
        <v>74</v>
      </c>
      <c r="AB63" t="s">
        <v>74</v>
      </c>
      <c r="AC63" t="s">
        <v>74</v>
      </c>
      <c r="AD63" t="s">
        <v>74</v>
      </c>
      <c r="AE63" t="s">
        <v>74</v>
      </c>
      <c r="AF63" t="s">
        <v>74</v>
      </c>
      <c r="AG63">
        <v>34</v>
      </c>
      <c r="AH63">
        <v>5</v>
      </c>
      <c r="AI63">
        <v>5</v>
      </c>
      <c r="AJ63">
        <v>0</v>
      </c>
      <c r="AK63">
        <v>0</v>
      </c>
      <c r="AL63" t="s">
        <v>352</v>
      </c>
      <c r="AM63" t="s">
        <v>309</v>
      </c>
      <c r="AN63" t="s">
        <v>833</v>
      </c>
      <c r="AO63" t="s">
        <v>834</v>
      </c>
      <c r="AP63" t="s">
        <v>74</v>
      </c>
      <c r="AQ63" t="s">
        <v>74</v>
      </c>
      <c r="AR63" t="s">
        <v>835</v>
      </c>
      <c r="AS63" t="s">
        <v>836</v>
      </c>
      <c r="AT63" t="s">
        <v>332</v>
      </c>
      <c r="AU63">
        <v>1992</v>
      </c>
      <c r="AV63">
        <v>27</v>
      </c>
      <c r="AW63">
        <v>5</v>
      </c>
      <c r="AX63" t="s">
        <v>74</v>
      </c>
      <c r="AY63" t="s">
        <v>74</v>
      </c>
      <c r="AZ63" t="s">
        <v>74</v>
      </c>
      <c r="BA63" t="s">
        <v>74</v>
      </c>
      <c r="BB63">
        <v>593</v>
      </c>
      <c r="BC63">
        <v>610</v>
      </c>
      <c r="BD63" t="s">
        <v>74</v>
      </c>
      <c r="BE63" t="s">
        <v>837</v>
      </c>
      <c r="BF63" t="str">
        <f>HYPERLINK("http://dx.doi.org/10.1029/92RS00908","http://dx.doi.org/10.1029/92RS00908")</f>
        <v>http://dx.doi.org/10.1029/92RS00908</v>
      </c>
      <c r="BG63" t="s">
        <v>74</v>
      </c>
      <c r="BH63" t="s">
        <v>74</v>
      </c>
      <c r="BI63">
        <v>18</v>
      </c>
      <c r="BJ63" t="s">
        <v>838</v>
      </c>
      <c r="BK63" t="s">
        <v>92</v>
      </c>
      <c r="BL63" t="s">
        <v>838</v>
      </c>
      <c r="BM63" t="s">
        <v>839</v>
      </c>
      <c r="BN63" t="s">
        <v>74</v>
      </c>
      <c r="BO63" t="s">
        <v>74</v>
      </c>
      <c r="BP63" t="s">
        <v>74</v>
      </c>
      <c r="BQ63" t="s">
        <v>74</v>
      </c>
      <c r="BR63" t="s">
        <v>95</v>
      </c>
      <c r="BS63" t="s">
        <v>840</v>
      </c>
      <c r="BT63" t="str">
        <f>HYPERLINK("https%3A%2F%2Fwww.webofscience.com%2Fwos%2Fwoscc%2Ffull-record%2FWOS:A1992JR53600006","View Full Record in Web of Science")</f>
        <v>View Full Record in Web of Science</v>
      </c>
    </row>
    <row r="64" spans="1:72" x14ac:dyDescent="0.15">
      <c r="A64" t="s">
        <v>72</v>
      </c>
      <c r="B64" t="s">
        <v>841</v>
      </c>
      <c r="C64" t="s">
        <v>74</v>
      </c>
      <c r="D64" t="s">
        <v>74</v>
      </c>
      <c r="E64" t="s">
        <v>74</v>
      </c>
      <c r="F64" t="s">
        <v>841</v>
      </c>
      <c r="G64" t="s">
        <v>74</v>
      </c>
      <c r="H64" t="s">
        <v>74</v>
      </c>
      <c r="I64" t="s">
        <v>842</v>
      </c>
      <c r="J64" t="s">
        <v>843</v>
      </c>
      <c r="K64" t="s">
        <v>74</v>
      </c>
      <c r="L64" t="s">
        <v>74</v>
      </c>
      <c r="M64" t="s">
        <v>77</v>
      </c>
      <c r="N64" t="s">
        <v>78</v>
      </c>
      <c r="O64" t="s">
        <v>74</v>
      </c>
      <c r="P64" t="s">
        <v>74</v>
      </c>
      <c r="Q64" t="s">
        <v>74</v>
      </c>
      <c r="R64" t="s">
        <v>74</v>
      </c>
      <c r="S64" t="s">
        <v>74</v>
      </c>
      <c r="T64" t="s">
        <v>74</v>
      </c>
      <c r="U64" t="s">
        <v>74</v>
      </c>
      <c r="V64" t="s">
        <v>74</v>
      </c>
      <c r="W64" t="s">
        <v>74</v>
      </c>
      <c r="X64" t="s">
        <v>74</v>
      </c>
      <c r="Y64" t="s">
        <v>844</v>
      </c>
      <c r="Z64" t="s">
        <v>74</v>
      </c>
      <c r="AA64" t="s">
        <v>74</v>
      </c>
      <c r="AB64" t="s">
        <v>74</v>
      </c>
      <c r="AC64" t="s">
        <v>74</v>
      </c>
      <c r="AD64" t="s">
        <v>74</v>
      </c>
      <c r="AE64" t="s">
        <v>74</v>
      </c>
      <c r="AF64" t="s">
        <v>74</v>
      </c>
      <c r="AG64">
        <v>1</v>
      </c>
      <c r="AH64">
        <v>0</v>
      </c>
      <c r="AI64">
        <v>0</v>
      </c>
      <c r="AJ64">
        <v>0</v>
      </c>
      <c r="AK64">
        <v>0</v>
      </c>
      <c r="AL64" t="s">
        <v>845</v>
      </c>
      <c r="AM64" t="s">
        <v>846</v>
      </c>
      <c r="AN64" t="s">
        <v>847</v>
      </c>
      <c r="AO64" t="s">
        <v>848</v>
      </c>
      <c r="AP64" t="s">
        <v>74</v>
      </c>
      <c r="AQ64" t="s">
        <v>74</v>
      </c>
      <c r="AR64" t="s">
        <v>843</v>
      </c>
      <c r="AS64" t="s">
        <v>849</v>
      </c>
      <c r="AT64" t="s">
        <v>89</v>
      </c>
      <c r="AU64">
        <v>1992</v>
      </c>
      <c r="AV64">
        <v>23</v>
      </c>
      <c r="AW64">
        <v>8</v>
      </c>
      <c r="AX64" t="s">
        <v>74</v>
      </c>
      <c r="AY64" t="s">
        <v>74</v>
      </c>
      <c r="AZ64" t="s">
        <v>74</v>
      </c>
      <c r="BA64" t="s">
        <v>74</v>
      </c>
      <c r="BB64">
        <v>256</v>
      </c>
      <c r="BC64">
        <v>257</v>
      </c>
      <c r="BD64" t="s">
        <v>74</v>
      </c>
      <c r="BE64" t="s">
        <v>74</v>
      </c>
      <c r="BF64" t="s">
        <v>74</v>
      </c>
      <c r="BG64" t="s">
        <v>74</v>
      </c>
      <c r="BH64" t="s">
        <v>74</v>
      </c>
      <c r="BI64">
        <v>2</v>
      </c>
      <c r="BJ64" t="s">
        <v>850</v>
      </c>
      <c r="BK64" t="s">
        <v>92</v>
      </c>
      <c r="BL64" t="s">
        <v>851</v>
      </c>
      <c r="BM64" t="s">
        <v>852</v>
      </c>
      <c r="BN64" t="s">
        <v>74</v>
      </c>
      <c r="BO64" t="s">
        <v>74</v>
      </c>
      <c r="BP64" t="s">
        <v>74</v>
      </c>
      <c r="BQ64" t="s">
        <v>74</v>
      </c>
      <c r="BR64" t="s">
        <v>95</v>
      </c>
      <c r="BS64" t="s">
        <v>853</v>
      </c>
      <c r="BT64" t="str">
        <f>HYPERLINK("https%3A%2F%2Fwww.webofscience.com%2Fwos%2Fwoscc%2Ffull-record%2FWOS:A1992KB28900021","View Full Record in Web of Science")</f>
        <v>View Full Record in Web of Science</v>
      </c>
    </row>
    <row r="65" spans="1:72" x14ac:dyDescent="0.15">
      <c r="A65" t="s">
        <v>72</v>
      </c>
      <c r="B65" t="s">
        <v>854</v>
      </c>
      <c r="C65" t="s">
        <v>74</v>
      </c>
      <c r="D65" t="s">
        <v>74</v>
      </c>
      <c r="E65" t="s">
        <v>74</v>
      </c>
      <c r="F65" t="s">
        <v>854</v>
      </c>
      <c r="G65" t="s">
        <v>74</v>
      </c>
      <c r="H65" t="s">
        <v>74</v>
      </c>
      <c r="I65" t="s">
        <v>855</v>
      </c>
      <c r="J65" t="s">
        <v>856</v>
      </c>
      <c r="K65" t="s">
        <v>74</v>
      </c>
      <c r="L65" t="s">
        <v>74</v>
      </c>
      <c r="M65" t="s">
        <v>77</v>
      </c>
      <c r="N65" t="s">
        <v>78</v>
      </c>
      <c r="O65" t="s">
        <v>74</v>
      </c>
      <c r="P65" t="s">
        <v>74</v>
      </c>
      <c r="Q65" t="s">
        <v>74</v>
      </c>
      <c r="R65" t="s">
        <v>74</v>
      </c>
      <c r="S65" t="s">
        <v>74</v>
      </c>
      <c r="T65" t="s">
        <v>857</v>
      </c>
      <c r="U65" t="s">
        <v>858</v>
      </c>
      <c r="V65" t="s">
        <v>859</v>
      </c>
      <c r="W65" t="s">
        <v>74</v>
      </c>
      <c r="X65" t="s">
        <v>74</v>
      </c>
      <c r="Y65" t="s">
        <v>860</v>
      </c>
      <c r="Z65" t="s">
        <v>74</v>
      </c>
      <c r="AA65" t="s">
        <v>74</v>
      </c>
      <c r="AB65" t="s">
        <v>74</v>
      </c>
      <c r="AC65" t="s">
        <v>74</v>
      </c>
      <c r="AD65" t="s">
        <v>74</v>
      </c>
      <c r="AE65" t="s">
        <v>74</v>
      </c>
      <c r="AF65" t="s">
        <v>74</v>
      </c>
      <c r="AG65">
        <v>76</v>
      </c>
      <c r="AH65">
        <v>67</v>
      </c>
      <c r="AI65">
        <v>76</v>
      </c>
      <c r="AJ65">
        <v>2</v>
      </c>
      <c r="AK65">
        <v>22</v>
      </c>
      <c r="AL65" t="s">
        <v>255</v>
      </c>
      <c r="AM65" t="s">
        <v>84</v>
      </c>
      <c r="AN65" t="s">
        <v>256</v>
      </c>
      <c r="AO65" t="s">
        <v>861</v>
      </c>
      <c r="AP65" t="s">
        <v>74</v>
      </c>
      <c r="AQ65" t="s">
        <v>74</v>
      </c>
      <c r="AR65" t="s">
        <v>862</v>
      </c>
      <c r="AS65" t="s">
        <v>863</v>
      </c>
      <c r="AT65" t="s">
        <v>89</v>
      </c>
      <c r="AU65">
        <v>1992</v>
      </c>
      <c r="AV65">
        <v>35</v>
      </c>
      <c r="AW65">
        <v>5</v>
      </c>
      <c r="AX65" t="s">
        <v>74</v>
      </c>
      <c r="AY65" t="s">
        <v>74</v>
      </c>
      <c r="AZ65" t="s">
        <v>74</v>
      </c>
      <c r="BA65" t="s">
        <v>74</v>
      </c>
      <c r="BB65">
        <v>651</v>
      </c>
      <c r="BC65">
        <v>664</v>
      </c>
      <c r="BD65" t="s">
        <v>74</v>
      </c>
      <c r="BE65" t="s">
        <v>864</v>
      </c>
      <c r="BF65" t="str">
        <f>HYPERLINK("http://dx.doi.org/10.1016/0277-9536(92)90004-A","http://dx.doi.org/10.1016/0277-9536(92)90004-A")</f>
        <v>http://dx.doi.org/10.1016/0277-9536(92)90004-A</v>
      </c>
      <c r="BG65" t="s">
        <v>74</v>
      </c>
      <c r="BH65" t="s">
        <v>74</v>
      </c>
      <c r="BI65">
        <v>14</v>
      </c>
      <c r="BJ65" t="s">
        <v>865</v>
      </c>
      <c r="BK65" t="s">
        <v>226</v>
      </c>
      <c r="BL65" t="s">
        <v>866</v>
      </c>
      <c r="BM65" t="s">
        <v>867</v>
      </c>
      <c r="BN65">
        <v>1439916</v>
      </c>
      <c r="BO65" t="s">
        <v>74</v>
      </c>
      <c r="BP65" t="s">
        <v>74</v>
      </c>
      <c r="BQ65" t="s">
        <v>74</v>
      </c>
      <c r="BR65" t="s">
        <v>95</v>
      </c>
      <c r="BS65" t="s">
        <v>868</v>
      </c>
      <c r="BT65" t="str">
        <f>HYPERLINK("https%3A%2F%2Fwww.webofscience.com%2Fwos%2Fwoscc%2Ffull-record%2FWOS:A1992JN62200004","View Full Record in Web of Science")</f>
        <v>View Full Record in Web of Science</v>
      </c>
    </row>
    <row r="66" spans="1:72" x14ac:dyDescent="0.15">
      <c r="A66" t="s">
        <v>72</v>
      </c>
      <c r="B66" t="s">
        <v>869</v>
      </c>
      <c r="C66" t="s">
        <v>74</v>
      </c>
      <c r="D66" t="s">
        <v>74</v>
      </c>
      <c r="E66" t="s">
        <v>74</v>
      </c>
      <c r="F66" t="s">
        <v>869</v>
      </c>
      <c r="G66" t="s">
        <v>74</v>
      </c>
      <c r="H66" t="s">
        <v>74</v>
      </c>
      <c r="I66" t="s">
        <v>870</v>
      </c>
      <c r="J66" t="s">
        <v>871</v>
      </c>
      <c r="K66" t="s">
        <v>74</v>
      </c>
      <c r="L66" t="s">
        <v>74</v>
      </c>
      <c r="M66" t="s">
        <v>77</v>
      </c>
      <c r="N66" t="s">
        <v>78</v>
      </c>
      <c r="O66" t="s">
        <v>74</v>
      </c>
      <c r="P66" t="s">
        <v>74</v>
      </c>
      <c r="Q66" t="s">
        <v>74</v>
      </c>
      <c r="R66" t="s">
        <v>74</v>
      </c>
      <c r="S66" t="s">
        <v>74</v>
      </c>
      <c r="T66" t="s">
        <v>74</v>
      </c>
      <c r="U66" t="s">
        <v>872</v>
      </c>
      <c r="V66" t="s">
        <v>873</v>
      </c>
      <c r="W66" t="s">
        <v>874</v>
      </c>
      <c r="X66" t="s">
        <v>875</v>
      </c>
      <c r="Y66" t="s">
        <v>876</v>
      </c>
      <c r="Z66" t="s">
        <v>74</v>
      </c>
      <c r="AA66" t="s">
        <v>74</v>
      </c>
      <c r="AB66" t="s">
        <v>74</v>
      </c>
      <c r="AC66" t="s">
        <v>74</v>
      </c>
      <c r="AD66" t="s">
        <v>74</v>
      </c>
      <c r="AE66" t="s">
        <v>74</v>
      </c>
      <c r="AF66" t="s">
        <v>74</v>
      </c>
      <c r="AG66">
        <v>132</v>
      </c>
      <c r="AH66">
        <v>32</v>
      </c>
      <c r="AI66">
        <v>33</v>
      </c>
      <c r="AJ66">
        <v>0</v>
      </c>
      <c r="AK66">
        <v>0</v>
      </c>
      <c r="AL66" t="s">
        <v>877</v>
      </c>
      <c r="AM66" t="s">
        <v>878</v>
      </c>
      <c r="AN66" t="s">
        <v>879</v>
      </c>
      <c r="AO66" t="s">
        <v>880</v>
      </c>
      <c r="AP66" t="s">
        <v>881</v>
      </c>
      <c r="AQ66" t="s">
        <v>74</v>
      </c>
      <c r="AR66" t="s">
        <v>882</v>
      </c>
      <c r="AS66" t="s">
        <v>883</v>
      </c>
      <c r="AT66" t="s">
        <v>332</v>
      </c>
      <c r="AU66">
        <v>1992</v>
      </c>
      <c r="AV66">
        <v>88</v>
      </c>
      <c r="AW66" t="s">
        <v>884</v>
      </c>
      <c r="AX66" t="s">
        <v>74</v>
      </c>
      <c r="AY66" t="s">
        <v>74</v>
      </c>
      <c r="AZ66" t="s">
        <v>74</v>
      </c>
      <c r="BA66" t="s">
        <v>74</v>
      </c>
      <c r="BB66">
        <v>490</v>
      </c>
      <c r="BC66">
        <v>498</v>
      </c>
      <c r="BD66" t="s">
        <v>74</v>
      </c>
      <c r="BE66" t="s">
        <v>74</v>
      </c>
      <c r="BF66" t="s">
        <v>74</v>
      </c>
      <c r="BG66" t="s">
        <v>74</v>
      </c>
      <c r="BH66" t="s">
        <v>74</v>
      </c>
      <c r="BI66">
        <v>9</v>
      </c>
      <c r="BJ66" t="s">
        <v>850</v>
      </c>
      <c r="BK66" t="s">
        <v>92</v>
      </c>
      <c r="BL66" t="s">
        <v>851</v>
      </c>
      <c r="BM66" t="s">
        <v>885</v>
      </c>
      <c r="BN66" t="s">
        <v>74</v>
      </c>
      <c r="BO66" t="s">
        <v>74</v>
      </c>
      <c r="BP66" t="s">
        <v>74</v>
      </c>
      <c r="BQ66" t="s">
        <v>74</v>
      </c>
      <c r="BR66" t="s">
        <v>95</v>
      </c>
      <c r="BS66" t="s">
        <v>886</v>
      </c>
      <c r="BT66" t="str">
        <f>HYPERLINK("https%3A%2F%2Fwww.webofscience.com%2Fwos%2Fwoscc%2Ffull-record%2FWOS:A1992KC56000008","View Full Record in Web of Science")</f>
        <v>View Full Record in Web of Science</v>
      </c>
    </row>
    <row r="67" spans="1:72" x14ac:dyDescent="0.15">
      <c r="A67" t="s">
        <v>72</v>
      </c>
      <c r="B67" t="s">
        <v>887</v>
      </c>
      <c r="C67" t="s">
        <v>74</v>
      </c>
      <c r="D67" t="s">
        <v>74</v>
      </c>
      <c r="E67" t="s">
        <v>74</v>
      </c>
      <c r="F67" t="s">
        <v>887</v>
      </c>
      <c r="G67" t="s">
        <v>74</v>
      </c>
      <c r="H67" t="s">
        <v>74</v>
      </c>
      <c r="I67" t="s">
        <v>888</v>
      </c>
      <c r="J67" t="s">
        <v>889</v>
      </c>
      <c r="K67" t="s">
        <v>74</v>
      </c>
      <c r="L67" t="s">
        <v>74</v>
      </c>
      <c r="M67" t="s">
        <v>77</v>
      </c>
      <c r="N67" t="s">
        <v>78</v>
      </c>
      <c r="O67" t="s">
        <v>74</v>
      </c>
      <c r="P67" t="s">
        <v>74</v>
      </c>
      <c r="Q67" t="s">
        <v>74</v>
      </c>
      <c r="R67" t="s">
        <v>74</v>
      </c>
      <c r="S67" t="s">
        <v>74</v>
      </c>
      <c r="T67" t="s">
        <v>74</v>
      </c>
      <c r="U67" t="s">
        <v>890</v>
      </c>
      <c r="V67" t="s">
        <v>891</v>
      </c>
      <c r="W67" t="s">
        <v>892</v>
      </c>
      <c r="X67" t="s">
        <v>893</v>
      </c>
      <c r="Y67" t="s">
        <v>894</v>
      </c>
      <c r="Z67" t="s">
        <v>74</v>
      </c>
      <c r="AA67" t="s">
        <v>74</v>
      </c>
      <c r="AB67" t="s">
        <v>74</v>
      </c>
      <c r="AC67" t="s">
        <v>74</v>
      </c>
      <c r="AD67" t="s">
        <v>74</v>
      </c>
      <c r="AE67" t="s">
        <v>74</v>
      </c>
      <c r="AF67" t="s">
        <v>74</v>
      </c>
      <c r="AG67">
        <v>26</v>
      </c>
      <c r="AH67">
        <v>1</v>
      </c>
      <c r="AI67">
        <v>1</v>
      </c>
      <c r="AJ67">
        <v>0</v>
      </c>
      <c r="AK67">
        <v>1</v>
      </c>
      <c r="AL67" t="s">
        <v>255</v>
      </c>
      <c r="AM67" t="s">
        <v>84</v>
      </c>
      <c r="AN67" t="s">
        <v>256</v>
      </c>
      <c r="AO67" t="s">
        <v>895</v>
      </c>
      <c r="AP67" t="s">
        <v>74</v>
      </c>
      <c r="AQ67" t="s">
        <v>74</v>
      </c>
      <c r="AR67" t="s">
        <v>896</v>
      </c>
      <c r="AS67" t="s">
        <v>897</v>
      </c>
      <c r="AT67" t="s">
        <v>89</v>
      </c>
      <c r="AU67">
        <v>1992</v>
      </c>
      <c r="AV67">
        <v>48</v>
      </c>
      <c r="AW67">
        <v>9</v>
      </c>
      <c r="AX67" t="s">
        <v>74</v>
      </c>
      <c r="AY67" t="s">
        <v>74</v>
      </c>
      <c r="AZ67" t="s">
        <v>74</v>
      </c>
      <c r="BA67" t="s">
        <v>74</v>
      </c>
      <c r="BB67">
        <v>1243</v>
      </c>
      <c r="BC67">
        <v>1248</v>
      </c>
      <c r="BD67" t="s">
        <v>74</v>
      </c>
      <c r="BE67" t="s">
        <v>898</v>
      </c>
      <c r="BF67" t="str">
        <f>HYPERLINK("http://dx.doi.org/10.1016/0584-8539(92)80261-T","http://dx.doi.org/10.1016/0584-8539(92)80261-T")</f>
        <v>http://dx.doi.org/10.1016/0584-8539(92)80261-T</v>
      </c>
      <c r="BG67" t="s">
        <v>74</v>
      </c>
      <c r="BH67" t="s">
        <v>74</v>
      </c>
      <c r="BI67">
        <v>6</v>
      </c>
      <c r="BJ67" t="s">
        <v>899</v>
      </c>
      <c r="BK67" t="s">
        <v>92</v>
      </c>
      <c r="BL67" t="s">
        <v>899</v>
      </c>
      <c r="BM67" t="s">
        <v>900</v>
      </c>
      <c r="BN67" t="s">
        <v>74</v>
      </c>
      <c r="BO67" t="s">
        <v>74</v>
      </c>
      <c r="BP67" t="s">
        <v>74</v>
      </c>
      <c r="BQ67" t="s">
        <v>74</v>
      </c>
      <c r="BR67" t="s">
        <v>95</v>
      </c>
      <c r="BS67" t="s">
        <v>901</v>
      </c>
      <c r="BT67" t="str">
        <f>HYPERLINK("https%3A%2F%2Fwww.webofscience.com%2Fwos%2Fwoscc%2Ffull-record%2FWOS:A1992JP75600006","View Full Record in Web of Science")</f>
        <v>View Full Record in Web of Science</v>
      </c>
    </row>
    <row r="68" spans="1:72" x14ac:dyDescent="0.15">
      <c r="A68" t="s">
        <v>72</v>
      </c>
      <c r="B68" t="s">
        <v>902</v>
      </c>
      <c r="C68" t="s">
        <v>74</v>
      </c>
      <c r="D68" t="s">
        <v>74</v>
      </c>
      <c r="E68" t="s">
        <v>74</v>
      </c>
      <c r="F68" t="s">
        <v>902</v>
      </c>
      <c r="G68" t="s">
        <v>74</v>
      </c>
      <c r="H68" t="s">
        <v>74</v>
      </c>
      <c r="I68" t="s">
        <v>903</v>
      </c>
      <c r="J68" t="s">
        <v>889</v>
      </c>
      <c r="K68" t="s">
        <v>74</v>
      </c>
      <c r="L68" t="s">
        <v>74</v>
      </c>
      <c r="M68" t="s">
        <v>77</v>
      </c>
      <c r="N68" t="s">
        <v>78</v>
      </c>
      <c r="O68" t="s">
        <v>74</v>
      </c>
      <c r="P68" t="s">
        <v>74</v>
      </c>
      <c r="Q68" t="s">
        <v>74</v>
      </c>
      <c r="R68" t="s">
        <v>74</v>
      </c>
      <c r="S68" t="s">
        <v>74</v>
      </c>
      <c r="T68" t="s">
        <v>74</v>
      </c>
      <c r="U68" t="s">
        <v>904</v>
      </c>
      <c r="V68" t="s">
        <v>905</v>
      </c>
      <c r="W68" t="s">
        <v>906</v>
      </c>
      <c r="X68" t="s">
        <v>907</v>
      </c>
      <c r="Y68" t="s">
        <v>74</v>
      </c>
      <c r="Z68" t="s">
        <v>74</v>
      </c>
      <c r="AA68" t="s">
        <v>908</v>
      </c>
      <c r="AB68" t="s">
        <v>909</v>
      </c>
      <c r="AC68" t="s">
        <v>74</v>
      </c>
      <c r="AD68" t="s">
        <v>74</v>
      </c>
      <c r="AE68" t="s">
        <v>74</v>
      </c>
      <c r="AF68" t="s">
        <v>74</v>
      </c>
      <c r="AG68">
        <v>37</v>
      </c>
      <c r="AH68">
        <v>25</v>
      </c>
      <c r="AI68">
        <v>27</v>
      </c>
      <c r="AJ68">
        <v>0</v>
      </c>
      <c r="AK68">
        <v>3</v>
      </c>
      <c r="AL68" t="s">
        <v>255</v>
      </c>
      <c r="AM68" t="s">
        <v>84</v>
      </c>
      <c r="AN68" t="s">
        <v>256</v>
      </c>
      <c r="AO68" t="s">
        <v>895</v>
      </c>
      <c r="AP68" t="s">
        <v>74</v>
      </c>
      <c r="AQ68" t="s">
        <v>74</v>
      </c>
      <c r="AR68" t="s">
        <v>896</v>
      </c>
      <c r="AS68" t="s">
        <v>897</v>
      </c>
      <c r="AT68" t="s">
        <v>89</v>
      </c>
      <c r="AU68">
        <v>1992</v>
      </c>
      <c r="AV68">
        <v>48</v>
      </c>
      <c r="AW68">
        <v>9</v>
      </c>
      <c r="AX68" t="s">
        <v>74</v>
      </c>
      <c r="AY68" t="s">
        <v>74</v>
      </c>
      <c r="AZ68" t="s">
        <v>74</v>
      </c>
      <c r="BA68" t="s">
        <v>74</v>
      </c>
      <c r="BB68">
        <v>1293</v>
      </c>
      <c r="BC68">
        <v>1301</v>
      </c>
      <c r="BD68" t="s">
        <v>74</v>
      </c>
      <c r="BE68" t="s">
        <v>910</v>
      </c>
      <c r="BF68" t="str">
        <f>HYPERLINK("http://dx.doi.org/10.1016/0584-8539(92)80266-Y","http://dx.doi.org/10.1016/0584-8539(92)80266-Y")</f>
        <v>http://dx.doi.org/10.1016/0584-8539(92)80266-Y</v>
      </c>
      <c r="BG68" t="s">
        <v>74</v>
      </c>
      <c r="BH68" t="s">
        <v>74</v>
      </c>
      <c r="BI68">
        <v>9</v>
      </c>
      <c r="BJ68" t="s">
        <v>899</v>
      </c>
      <c r="BK68" t="s">
        <v>92</v>
      </c>
      <c r="BL68" t="s">
        <v>899</v>
      </c>
      <c r="BM68" t="s">
        <v>900</v>
      </c>
      <c r="BN68" t="s">
        <v>74</v>
      </c>
      <c r="BO68" t="s">
        <v>74</v>
      </c>
      <c r="BP68" t="s">
        <v>74</v>
      </c>
      <c r="BQ68" t="s">
        <v>74</v>
      </c>
      <c r="BR68" t="s">
        <v>95</v>
      </c>
      <c r="BS68" t="s">
        <v>911</v>
      </c>
      <c r="BT68" t="str">
        <f>HYPERLINK("https%3A%2F%2Fwww.webofscience.com%2Fwos%2Fwoscc%2Ffull-record%2FWOS:A1992JP75600011","View Full Record in Web of Science")</f>
        <v>View Full Record in Web of Science</v>
      </c>
    </row>
    <row r="69" spans="1:72" x14ac:dyDescent="0.15">
      <c r="A69" t="s">
        <v>72</v>
      </c>
      <c r="B69" t="s">
        <v>912</v>
      </c>
      <c r="C69" t="s">
        <v>74</v>
      </c>
      <c r="D69" t="s">
        <v>74</v>
      </c>
      <c r="E69" t="s">
        <v>74</v>
      </c>
      <c r="F69" t="s">
        <v>912</v>
      </c>
      <c r="G69" t="s">
        <v>74</v>
      </c>
      <c r="H69" t="s">
        <v>74</v>
      </c>
      <c r="I69" t="s">
        <v>913</v>
      </c>
      <c r="J69" t="s">
        <v>889</v>
      </c>
      <c r="K69" t="s">
        <v>74</v>
      </c>
      <c r="L69" t="s">
        <v>74</v>
      </c>
      <c r="M69" t="s">
        <v>77</v>
      </c>
      <c r="N69" t="s">
        <v>78</v>
      </c>
      <c r="O69" t="s">
        <v>74</v>
      </c>
      <c r="P69" t="s">
        <v>74</v>
      </c>
      <c r="Q69" t="s">
        <v>74</v>
      </c>
      <c r="R69" t="s">
        <v>74</v>
      </c>
      <c r="S69" t="s">
        <v>74</v>
      </c>
      <c r="T69" t="s">
        <v>74</v>
      </c>
      <c r="U69" t="s">
        <v>914</v>
      </c>
      <c r="V69" t="s">
        <v>915</v>
      </c>
      <c r="W69" t="s">
        <v>74</v>
      </c>
      <c r="X69" t="s">
        <v>74</v>
      </c>
      <c r="Y69" t="s">
        <v>916</v>
      </c>
      <c r="Z69" t="s">
        <v>74</v>
      </c>
      <c r="AA69" t="s">
        <v>917</v>
      </c>
      <c r="AB69" t="s">
        <v>918</v>
      </c>
      <c r="AC69" t="s">
        <v>74</v>
      </c>
      <c r="AD69" t="s">
        <v>74</v>
      </c>
      <c r="AE69" t="s">
        <v>74</v>
      </c>
      <c r="AF69" t="s">
        <v>74</v>
      </c>
      <c r="AG69">
        <v>22</v>
      </c>
      <c r="AH69">
        <v>30</v>
      </c>
      <c r="AI69">
        <v>31</v>
      </c>
      <c r="AJ69">
        <v>0</v>
      </c>
      <c r="AK69">
        <v>1</v>
      </c>
      <c r="AL69" t="s">
        <v>255</v>
      </c>
      <c r="AM69" t="s">
        <v>84</v>
      </c>
      <c r="AN69" t="s">
        <v>256</v>
      </c>
      <c r="AO69" t="s">
        <v>895</v>
      </c>
      <c r="AP69" t="s">
        <v>74</v>
      </c>
      <c r="AQ69" t="s">
        <v>74</v>
      </c>
      <c r="AR69" t="s">
        <v>896</v>
      </c>
      <c r="AS69" t="s">
        <v>897</v>
      </c>
      <c r="AT69" t="s">
        <v>89</v>
      </c>
      <c r="AU69">
        <v>1992</v>
      </c>
      <c r="AV69">
        <v>48</v>
      </c>
      <c r="AW69">
        <v>9</v>
      </c>
      <c r="AX69" t="s">
        <v>74</v>
      </c>
      <c r="AY69" t="s">
        <v>74</v>
      </c>
      <c r="AZ69" t="s">
        <v>74</v>
      </c>
      <c r="BA69" t="s">
        <v>74</v>
      </c>
      <c r="BB69">
        <v>1303</v>
      </c>
      <c r="BC69">
        <v>1313</v>
      </c>
      <c r="BD69" t="s">
        <v>74</v>
      </c>
      <c r="BE69" t="s">
        <v>919</v>
      </c>
      <c r="BF69" t="str">
        <f>HYPERLINK("http://dx.doi.org/10.1016/0584-8539(92)80267-Z","http://dx.doi.org/10.1016/0584-8539(92)80267-Z")</f>
        <v>http://dx.doi.org/10.1016/0584-8539(92)80267-Z</v>
      </c>
      <c r="BG69" t="s">
        <v>74</v>
      </c>
      <c r="BH69" t="s">
        <v>74</v>
      </c>
      <c r="BI69">
        <v>11</v>
      </c>
      <c r="BJ69" t="s">
        <v>899</v>
      </c>
      <c r="BK69" t="s">
        <v>92</v>
      </c>
      <c r="BL69" t="s">
        <v>899</v>
      </c>
      <c r="BM69" t="s">
        <v>900</v>
      </c>
      <c r="BN69" t="s">
        <v>74</v>
      </c>
      <c r="BO69" t="s">
        <v>74</v>
      </c>
      <c r="BP69" t="s">
        <v>74</v>
      </c>
      <c r="BQ69" t="s">
        <v>74</v>
      </c>
      <c r="BR69" t="s">
        <v>95</v>
      </c>
      <c r="BS69" t="s">
        <v>920</v>
      </c>
      <c r="BT69" t="str">
        <f>HYPERLINK("https%3A%2F%2Fwww.webofscience.com%2Fwos%2Fwoscc%2Ffull-record%2FWOS:A1992JP75600012","View Full Record in Web of Science")</f>
        <v>View Full Record in Web of Science</v>
      </c>
    </row>
    <row r="70" spans="1:72" x14ac:dyDescent="0.15">
      <c r="A70" t="s">
        <v>72</v>
      </c>
      <c r="B70" t="s">
        <v>921</v>
      </c>
      <c r="C70" t="s">
        <v>74</v>
      </c>
      <c r="D70" t="s">
        <v>74</v>
      </c>
      <c r="E70" t="s">
        <v>74</v>
      </c>
      <c r="F70" t="s">
        <v>921</v>
      </c>
      <c r="G70" t="s">
        <v>74</v>
      </c>
      <c r="H70" t="s">
        <v>74</v>
      </c>
      <c r="I70" t="s">
        <v>922</v>
      </c>
      <c r="J70" t="s">
        <v>923</v>
      </c>
      <c r="K70" t="s">
        <v>74</v>
      </c>
      <c r="L70" t="s">
        <v>74</v>
      </c>
      <c r="M70" t="s">
        <v>77</v>
      </c>
      <c r="N70" t="s">
        <v>156</v>
      </c>
      <c r="O70" t="s">
        <v>74</v>
      </c>
      <c r="P70" t="s">
        <v>74</v>
      </c>
      <c r="Q70" t="s">
        <v>74</v>
      </c>
      <c r="R70" t="s">
        <v>74</v>
      </c>
      <c r="S70" t="s">
        <v>74</v>
      </c>
      <c r="T70" t="s">
        <v>74</v>
      </c>
      <c r="U70" t="s">
        <v>74</v>
      </c>
      <c r="V70" t="s">
        <v>74</v>
      </c>
      <c r="W70" t="s">
        <v>74</v>
      </c>
      <c r="X70" t="s">
        <v>74</v>
      </c>
      <c r="Y70" t="s">
        <v>924</v>
      </c>
      <c r="Z70" t="s">
        <v>74</v>
      </c>
      <c r="AA70" t="s">
        <v>74</v>
      </c>
      <c r="AB70" t="s">
        <v>74</v>
      </c>
      <c r="AC70" t="s">
        <v>74</v>
      </c>
      <c r="AD70" t="s">
        <v>74</v>
      </c>
      <c r="AE70" t="s">
        <v>74</v>
      </c>
      <c r="AF70" t="s">
        <v>74</v>
      </c>
      <c r="AG70">
        <v>0</v>
      </c>
      <c r="AH70">
        <v>0</v>
      </c>
      <c r="AI70">
        <v>0</v>
      </c>
      <c r="AJ70">
        <v>0</v>
      </c>
      <c r="AK70">
        <v>0</v>
      </c>
      <c r="AL70" t="s">
        <v>925</v>
      </c>
      <c r="AM70" t="s">
        <v>926</v>
      </c>
      <c r="AN70" t="s">
        <v>927</v>
      </c>
      <c r="AO70" t="s">
        <v>928</v>
      </c>
      <c r="AP70" t="s">
        <v>74</v>
      </c>
      <c r="AQ70" t="s">
        <v>74</v>
      </c>
      <c r="AR70" t="s">
        <v>929</v>
      </c>
      <c r="AS70" t="s">
        <v>930</v>
      </c>
      <c r="AT70" t="s">
        <v>89</v>
      </c>
      <c r="AU70">
        <v>1992</v>
      </c>
      <c r="AV70">
        <v>44</v>
      </c>
      <c r="AW70">
        <v>4</v>
      </c>
      <c r="AX70" t="s">
        <v>74</v>
      </c>
      <c r="AY70" t="s">
        <v>74</v>
      </c>
      <c r="AZ70" t="s">
        <v>74</v>
      </c>
      <c r="BA70" t="s">
        <v>74</v>
      </c>
      <c r="BB70">
        <v>249</v>
      </c>
      <c r="BC70">
        <v>249</v>
      </c>
      <c r="BD70" t="s">
        <v>74</v>
      </c>
      <c r="BE70" t="s">
        <v>931</v>
      </c>
      <c r="BF70" t="str">
        <f>HYPERLINK("http://dx.doi.org/10.3402/tellusb.v44i4.15451","http://dx.doi.org/10.3402/tellusb.v44i4.15451")</f>
        <v>http://dx.doi.org/10.3402/tellusb.v44i4.15451</v>
      </c>
      <c r="BG70" t="s">
        <v>74</v>
      </c>
      <c r="BH70" t="s">
        <v>74</v>
      </c>
      <c r="BI70">
        <v>1</v>
      </c>
      <c r="BJ70" t="s">
        <v>379</v>
      </c>
      <c r="BK70" t="s">
        <v>92</v>
      </c>
      <c r="BL70" t="s">
        <v>379</v>
      </c>
      <c r="BM70" t="s">
        <v>932</v>
      </c>
      <c r="BN70" t="s">
        <v>74</v>
      </c>
      <c r="BO70" t="s">
        <v>543</v>
      </c>
      <c r="BP70" t="s">
        <v>74</v>
      </c>
      <c r="BQ70" t="s">
        <v>74</v>
      </c>
      <c r="BR70" t="s">
        <v>95</v>
      </c>
      <c r="BS70" t="s">
        <v>933</v>
      </c>
      <c r="BT70" t="str">
        <f>HYPERLINK("https%3A%2F%2Fwww.webofscience.com%2Fwos%2Fwoscc%2Ffull-record%2FWOS:A1992JP02500001","View Full Record in Web of Science")</f>
        <v>View Full Record in Web of Science</v>
      </c>
    </row>
    <row r="71" spans="1:72" x14ac:dyDescent="0.15">
      <c r="A71" t="s">
        <v>72</v>
      </c>
      <c r="B71" t="s">
        <v>934</v>
      </c>
      <c r="C71" t="s">
        <v>74</v>
      </c>
      <c r="D71" t="s">
        <v>74</v>
      </c>
      <c r="E71" t="s">
        <v>74</v>
      </c>
      <c r="F71" t="s">
        <v>934</v>
      </c>
      <c r="G71" t="s">
        <v>74</v>
      </c>
      <c r="H71" t="s">
        <v>74</v>
      </c>
      <c r="I71" t="s">
        <v>935</v>
      </c>
      <c r="J71" t="s">
        <v>923</v>
      </c>
      <c r="K71" t="s">
        <v>74</v>
      </c>
      <c r="L71" t="s">
        <v>74</v>
      </c>
      <c r="M71" t="s">
        <v>77</v>
      </c>
      <c r="N71" t="s">
        <v>156</v>
      </c>
      <c r="O71" t="s">
        <v>74</v>
      </c>
      <c r="P71" t="s">
        <v>74</v>
      </c>
      <c r="Q71" t="s">
        <v>74</v>
      </c>
      <c r="R71" t="s">
        <v>74</v>
      </c>
      <c r="S71" t="s">
        <v>74</v>
      </c>
      <c r="T71" t="s">
        <v>74</v>
      </c>
      <c r="U71" t="s">
        <v>74</v>
      </c>
      <c r="V71" t="s">
        <v>74</v>
      </c>
      <c r="W71" t="s">
        <v>74</v>
      </c>
      <c r="X71" t="s">
        <v>74</v>
      </c>
      <c r="Y71" t="s">
        <v>924</v>
      </c>
      <c r="Z71" t="s">
        <v>74</v>
      </c>
      <c r="AA71" t="s">
        <v>936</v>
      </c>
      <c r="AB71" t="s">
        <v>937</v>
      </c>
      <c r="AC71" t="s">
        <v>74</v>
      </c>
      <c r="AD71" t="s">
        <v>74</v>
      </c>
      <c r="AE71" t="s">
        <v>74</v>
      </c>
      <c r="AF71" t="s">
        <v>74</v>
      </c>
      <c r="AG71">
        <v>0</v>
      </c>
      <c r="AH71">
        <v>6</v>
      </c>
      <c r="AI71">
        <v>6</v>
      </c>
      <c r="AJ71">
        <v>0</v>
      </c>
      <c r="AK71">
        <v>2</v>
      </c>
      <c r="AL71" t="s">
        <v>925</v>
      </c>
      <c r="AM71" t="s">
        <v>926</v>
      </c>
      <c r="AN71" t="s">
        <v>927</v>
      </c>
      <c r="AO71" t="s">
        <v>928</v>
      </c>
      <c r="AP71" t="s">
        <v>74</v>
      </c>
      <c r="AQ71" t="s">
        <v>74</v>
      </c>
      <c r="AR71" t="s">
        <v>929</v>
      </c>
      <c r="AS71" t="s">
        <v>930</v>
      </c>
      <c r="AT71" t="s">
        <v>89</v>
      </c>
      <c r="AU71">
        <v>1992</v>
      </c>
      <c r="AV71">
        <v>44</v>
      </c>
      <c r="AW71">
        <v>4</v>
      </c>
      <c r="AX71" t="s">
        <v>74</v>
      </c>
      <c r="AY71" t="s">
        <v>74</v>
      </c>
      <c r="AZ71" t="s">
        <v>74</v>
      </c>
      <c r="BA71" t="s">
        <v>74</v>
      </c>
      <c r="BB71">
        <v>250</v>
      </c>
      <c r="BC71">
        <v>251</v>
      </c>
      <c r="BD71" t="s">
        <v>74</v>
      </c>
      <c r="BE71" t="s">
        <v>938</v>
      </c>
      <c r="BF71" t="str">
        <f>HYPERLINK("http://dx.doi.org/10.1034/j.1600-0889.1992.t01-3-00002.x","http://dx.doi.org/10.1034/j.1600-0889.1992.t01-3-00002.x")</f>
        <v>http://dx.doi.org/10.1034/j.1600-0889.1992.t01-3-00002.x</v>
      </c>
      <c r="BG71" t="s">
        <v>74</v>
      </c>
      <c r="BH71" t="s">
        <v>74</v>
      </c>
      <c r="BI71">
        <v>2</v>
      </c>
      <c r="BJ71" t="s">
        <v>379</v>
      </c>
      <c r="BK71" t="s">
        <v>92</v>
      </c>
      <c r="BL71" t="s">
        <v>379</v>
      </c>
      <c r="BM71" t="s">
        <v>932</v>
      </c>
      <c r="BN71" t="s">
        <v>74</v>
      </c>
      <c r="BO71" t="s">
        <v>74</v>
      </c>
      <c r="BP71" t="s">
        <v>74</v>
      </c>
      <c r="BQ71" t="s">
        <v>74</v>
      </c>
      <c r="BR71" t="s">
        <v>95</v>
      </c>
      <c r="BS71" t="s">
        <v>939</v>
      </c>
      <c r="BT71" t="str">
        <f>HYPERLINK("https%3A%2F%2Fwww.webofscience.com%2Fwos%2Fwoscc%2Ffull-record%2FWOS:A1992JP02500002","View Full Record in Web of Science")</f>
        <v>View Full Record in Web of Science</v>
      </c>
    </row>
    <row r="72" spans="1:72" x14ac:dyDescent="0.15">
      <c r="A72" t="s">
        <v>72</v>
      </c>
      <c r="B72" t="s">
        <v>940</v>
      </c>
      <c r="C72" t="s">
        <v>74</v>
      </c>
      <c r="D72" t="s">
        <v>74</v>
      </c>
      <c r="E72" t="s">
        <v>74</v>
      </c>
      <c r="F72" t="s">
        <v>940</v>
      </c>
      <c r="G72" t="s">
        <v>74</v>
      </c>
      <c r="H72" t="s">
        <v>74</v>
      </c>
      <c r="I72" t="s">
        <v>941</v>
      </c>
      <c r="J72" t="s">
        <v>923</v>
      </c>
      <c r="K72" t="s">
        <v>74</v>
      </c>
      <c r="L72" t="s">
        <v>74</v>
      </c>
      <c r="M72" t="s">
        <v>77</v>
      </c>
      <c r="N72" t="s">
        <v>78</v>
      </c>
      <c r="O72" t="s">
        <v>74</v>
      </c>
      <c r="P72" t="s">
        <v>74</v>
      </c>
      <c r="Q72" t="s">
        <v>74</v>
      </c>
      <c r="R72" t="s">
        <v>74</v>
      </c>
      <c r="S72" t="s">
        <v>74</v>
      </c>
      <c r="T72" t="s">
        <v>74</v>
      </c>
      <c r="U72" t="s">
        <v>74</v>
      </c>
      <c r="V72" t="s">
        <v>942</v>
      </c>
      <c r="W72" t="s">
        <v>74</v>
      </c>
      <c r="X72" t="s">
        <v>74</v>
      </c>
      <c r="Y72" t="s">
        <v>943</v>
      </c>
      <c r="Z72" t="s">
        <v>74</v>
      </c>
      <c r="AA72" t="s">
        <v>74</v>
      </c>
      <c r="AB72" t="s">
        <v>74</v>
      </c>
      <c r="AC72" t="s">
        <v>74</v>
      </c>
      <c r="AD72" t="s">
        <v>74</v>
      </c>
      <c r="AE72" t="s">
        <v>74</v>
      </c>
      <c r="AF72" t="s">
        <v>74</v>
      </c>
      <c r="AG72">
        <v>0</v>
      </c>
      <c r="AH72">
        <v>22</v>
      </c>
      <c r="AI72">
        <v>23</v>
      </c>
      <c r="AJ72">
        <v>1</v>
      </c>
      <c r="AK72">
        <v>4</v>
      </c>
      <c r="AL72" t="s">
        <v>944</v>
      </c>
      <c r="AM72" t="s">
        <v>945</v>
      </c>
      <c r="AN72" t="s">
        <v>946</v>
      </c>
      <c r="AO72" t="s">
        <v>928</v>
      </c>
      <c r="AP72" t="s">
        <v>74</v>
      </c>
      <c r="AQ72" t="s">
        <v>74</v>
      </c>
      <c r="AR72" t="s">
        <v>929</v>
      </c>
      <c r="AS72" t="s">
        <v>930</v>
      </c>
      <c r="AT72" t="s">
        <v>89</v>
      </c>
      <c r="AU72">
        <v>1992</v>
      </c>
      <c r="AV72">
        <v>44</v>
      </c>
      <c r="AW72">
        <v>4</v>
      </c>
      <c r="AX72" t="s">
        <v>74</v>
      </c>
      <c r="AY72" t="s">
        <v>74</v>
      </c>
      <c r="AZ72" t="s">
        <v>74</v>
      </c>
      <c r="BA72" t="s">
        <v>74</v>
      </c>
      <c r="BB72">
        <v>252</v>
      </c>
      <c r="BC72">
        <v>261</v>
      </c>
      <c r="BD72" t="s">
        <v>74</v>
      </c>
      <c r="BE72" t="s">
        <v>947</v>
      </c>
      <c r="BF72" t="str">
        <f>HYPERLINK("http://dx.doi.org/10.1034/j.1600-0889.1992.t01-3-00003.x","http://dx.doi.org/10.1034/j.1600-0889.1992.t01-3-00003.x")</f>
        <v>http://dx.doi.org/10.1034/j.1600-0889.1992.t01-3-00003.x</v>
      </c>
      <c r="BG72" t="s">
        <v>74</v>
      </c>
      <c r="BH72" t="s">
        <v>74</v>
      </c>
      <c r="BI72">
        <v>10</v>
      </c>
      <c r="BJ72" t="s">
        <v>379</v>
      </c>
      <c r="BK72" t="s">
        <v>92</v>
      </c>
      <c r="BL72" t="s">
        <v>379</v>
      </c>
      <c r="BM72" t="s">
        <v>932</v>
      </c>
      <c r="BN72" t="s">
        <v>74</v>
      </c>
      <c r="BO72" t="s">
        <v>74</v>
      </c>
      <c r="BP72" t="s">
        <v>74</v>
      </c>
      <c r="BQ72" t="s">
        <v>74</v>
      </c>
      <c r="BR72" t="s">
        <v>95</v>
      </c>
      <c r="BS72" t="s">
        <v>948</v>
      </c>
      <c r="BT72" t="str">
        <f>HYPERLINK("https%3A%2F%2Fwww.webofscience.com%2Fwos%2Fwoscc%2Ffull-record%2FWOS:A1992JP02500003","View Full Record in Web of Science")</f>
        <v>View Full Record in Web of Science</v>
      </c>
    </row>
    <row r="73" spans="1:72" x14ac:dyDescent="0.15">
      <c r="A73" t="s">
        <v>72</v>
      </c>
      <c r="B73" t="s">
        <v>949</v>
      </c>
      <c r="C73" t="s">
        <v>74</v>
      </c>
      <c r="D73" t="s">
        <v>74</v>
      </c>
      <c r="E73" t="s">
        <v>74</v>
      </c>
      <c r="F73" t="s">
        <v>949</v>
      </c>
      <c r="G73" t="s">
        <v>74</v>
      </c>
      <c r="H73" t="s">
        <v>74</v>
      </c>
      <c r="I73" t="s">
        <v>950</v>
      </c>
      <c r="J73" t="s">
        <v>923</v>
      </c>
      <c r="K73" t="s">
        <v>74</v>
      </c>
      <c r="L73" t="s">
        <v>74</v>
      </c>
      <c r="M73" t="s">
        <v>77</v>
      </c>
      <c r="N73" t="s">
        <v>647</v>
      </c>
      <c r="O73" t="s">
        <v>951</v>
      </c>
      <c r="P73" t="s">
        <v>952</v>
      </c>
      <c r="Q73" t="s">
        <v>953</v>
      </c>
      <c r="R73" t="s">
        <v>74</v>
      </c>
      <c r="S73" t="s">
        <v>74</v>
      </c>
      <c r="T73" t="s">
        <v>74</v>
      </c>
      <c r="U73" t="s">
        <v>74</v>
      </c>
      <c r="V73" t="s">
        <v>954</v>
      </c>
      <c r="W73" t="s">
        <v>74</v>
      </c>
      <c r="X73" t="s">
        <v>74</v>
      </c>
      <c r="Y73" t="s">
        <v>955</v>
      </c>
      <c r="Z73" t="s">
        <v>74</v>
      </c>
      <c r="AA73" t="s">
        <v>956</v>
      </c>
      <c r="AB73" t="s">
        <v>957</v>
      </c>
      <c r="AC73" t="s">
        <v>74</v>
      </c>
      <c r="AD73" t="s">
        <v>74</v>
      </c>
      <c r="AE73" t="s">
        <v>74</v>
      </c>
      <c r="AF73" t="s">
        <v>74</v>
      </c>
      <c r="AG73">
        <v>0</v>
      </c>
      <c r="AH73">
        <v>52</v>
      </c>
      <c r="AI73">
        <v>56</v>
      </c>
      <c r="AJ73">
        <v>0</v>
      </c>
      <c r="AK73">
        <v>6</v>
      </c>
      <c r="AL73" t="s">
        <v>925</v>
      </c>
      <c r="AM73" t="s">
        <v>926</v>
      </c>
      <c r="AN73" t="s">
        <v>927</v>
      </c>
      <c r="AO73" t="s">
        <v>928</v>
      </c>
      <c r="AP73" t="s">
        <v>74</v>
      </c>
      <c r="AQ73" t="s">
        <v>74</v>
      </c>
      <c r="AR73" t="s">
        <v>929</v>
      </c>
      <c r="AS73" t="s">
        <v>930</v>
      </c>
      <c r="AT73" t="s">
        <v>89</v>
      </c>
      <c r="AU73">
        <v>1992</v>
      </c>
      <c r="AV73">
        <v>44</v>
      </c>
      <c r="AW73">
        <v>4</v>
      </c>
      <c r="AX73" t="s">
        <v>74</v>
      </c>
      <c r="AY73" t="s">
        <v>74</v>
      </c>
      <c r="AZ73" t="s">
        <v>74</v>
      </c>
      <c r="BA73" t="s">
        <v>74</v>
      </c>
      <c r="BB73">
        <v>273</v>
      </c>
      <c r="BC73">
        <v>281</v>
      </c>
      <c r="BD73" t="s">
        <v>74</v>
      </c>
      <c r="BE73" t="s">
        <v>958</v>
      </c>
      <c r="BF73" t="str">
        <f>HYPERLINK("http://dx.doi.org/10.1034/j.1600-0889.1992.t01-3-00005.x","http://dx.doi.org/10.1034/j.1600-0889.1992.t01-3-00005.x")</f>
        <v>http://dx.doi.org/10.1034/j.1600-0889.1992.t01-3-00005.x</v>
      </c>
      <c r="BG73" t="s">
        <v>74</v>
      </c>
      <c r="BH73" t="s">
        <v>74</v>
      </c>
      <c r="BI73">
        <v>9</v>
      </c>
      <c r="BJ73" t="s">
        <v>379</v>
      </c>
      <c r="BK73" t="s">
        <v>661</v>
      </c>
      <c r="BL73" t="s">
        <v>379</v>
      </c>
      <c r="BM73" t="s">
        <v>932</v>
      </c>
      <c r="BN73" t="s">
        <v>74</v>
      </c>
      <c r="BO73" t="s">
        <v>74</v>
      </c>
      <c r="BP73" t="s">
        <v>74</v>
      </c>
      <c r="BQ73" t="s">
        <v>74</v>
      </c>
      <c r="BR73" t="s">
        <v>95</v>
      </c>
      <c r="BS73" t="s">
        <v>959</v>
      </c>
      <c r="BT73" t="str">
        <f>HYPERLINK("https%3A%2F%2Fwww.webofscience.com%2Fwos%2Fwoscc%2Ffull-record%2FWOS:A1992JP02500005","View Full Record in Web of Science")</f>
        <v>View Full Record in Web of Science</v>
      </c>
    </row>
    <row r="74" spans="1:72" x14ac:dyDescent="0.15">
      <c r="A74" t="s">
        <v>72</v>
      </c>
      <c r="B74" t="s">
        <v>960</v>
      </c>
      <c r="C74" t="s">
        <v>74</v>
      </c>
      <c r="D74" t="s">
        <v>74</v>
      </c>
      <c r="E74" t="s">
        <v>74</v>
      </c>
      <c r="F74" t="s">
        <v>960</v>
      </c>
      <c r="G74" t="s">
        <v>74</v>
      </c>
      <c r="H74" t="s">
        <v>74</v>
      </c>
      <c r="I74" t="s">
        <v>961</v>
      </c>
      <c r="J74" t="s">
        <v>923</v>
      </c>
      <c r="K74" t="s">
        <v>74</v>
      </c>
      <c r="L74" t="s">
        <v>74</v>
      </c>
      <c r="M74" t="s">
        <v>77</v>
      </c>
      <c r="N74" t="s">
        <v>647</v>
      </c>
      <c r="O74" t="s">
        <v>951</v>
      </c>
      <c r="P74" t="s">
        <v>952</v>
      </c>
      <c r="Q74" t="s">
        <v>953</v>
      </c>
      <c r="R74" t="s">
        <v>74</v>
      </c>
      <c r="S74" t="s">
        <v>74</v>
      </c>
      <c r="T74" t="s">
        <v>74</v>
      </c>
      <c r="U74" t="s">
        <v>74</v>
      </c>
      <c r="V74" t="s">
        <v>962</v>
      </c>
      <c r="W74" t="s">
        <v>74</v>
      </c>
      <c r="X74" t="s">
        <v>74</v>
      </c>
      <c r="Y74" t="s">
        <v>963</v>
      </c>
      <c r="Z74" t="s">
        <v>74</v>
      </c>
      <c r="AA74" t="s">
        <v>964</v>
      </c>
      <c r="AB74" t="s">
        <v>965</v>
      </c>
      <c r="AC74" t="s">
        <v>74</v>
      </c>
      <c r="AD74" t="s">
        <v>74</v>
      </c>
      <c r="AE74" t="s">
        <v>74</v>
      </c>
      <c r="AF74" t="s">
        <v>74</v>
      </c>
      <c r="AG74">
        <v>0</v>
      </c>
      <c r="AH74">
        <v>144</v>
      </c>
      <c r="AI74">
        <v>162</v>
      </c>
      <c r="AJ74">
        <v>0</v>
      </c>
      <c r="AK74">
        <v>28</v>
      </c>
      <c r="AL74" t="s">
        <v>925</v>
      </c>
      <c r="AM74" t="s">
        <v>926</v>
      </c>
      <c r="AN74" t="s">
        <v>927</v>
      </c>
      <c r="AO74" t="s">
        <v>928</v>
      </c>
      <c r="AP74" t="s">
        <v>74</v>
      </c>
      <c r="AQ74" t="s">
        <v>74</v>
      </c>
      <c r="AR74" t="s">
        <v>929</v>
      </c>
      <c r="AS74" t="s">
        <v>930</v>
      </c>
      <c r="AT74" t="s">
        <v>89</v>
      </c>
      <c r="AU74">
        <v>1992</v>
      </c>
      <c r="AV74">
        <v>44</v>
      </c>
      <c r="AW74">
        <v>4</v>
      </c>
      <c r="AX74" t="s">
        <v>74</v>
      </c>
      <c r="AY74" t="s">
        <v>74</v>
      </c>
      <c r="AZ74" t="s">
        <v>74</v>
      </c>
      <c r="BA74" t="s">
        <v>74</v>
      </c>
      <c r="BB74">
        <v>282</v>
      </c>
      <c r="BC74">
        <v>294</v>
      </c>
      <c r="BD74" t="s">
        <v>74</v>
      </c>
      <c r="BE74" t="s">
        <v>966</v>
      </c>
      <c r="BF74" t="str">
        <f>HYPERLINK("http://dx.doi.org/10.1034/j.1600-0889.1992.t01-3-00006.x","http://dx.doi.org/10.1034/j.1600-0889.1992.t01-3-00006.x")</f>
        <v>http://dx.doi.org/10.1034/j.1600-0889.1992.t01-3-00006.x</v>
      </c>
      <c r="BG74" t="s">
        <v>74</v>
      </c>
      <c r="BH74" t="s">
        <v>74</v>
      </c>
      <c r="BI74">
        <v>13</v>
      </c>
      <c r="BJ74" t="s">
        <v>379</v>
      </c>
      <c r="BK74" t="s">
        <v>661</v>
      </c>
      <c r="BL74" t="s">
        <v>379</v>
      </c>
      <c r="BM74" t="s">
        <v>932</v>
      </c>
      <c r="BN74" t="s">
        <v>74</v>
      </c>
      <c r="BO74" t="s">
        <v>74</v>
      </c>
      <c r="BP74" t="s">
        <v>74</v>
      </c>
      <c r="BQ74" t="s">
        <v>74</v>
      </c>
      <c r="BR74" t="s">
        <v>95</v>
      </c>
      <c r="BS74" t="s">
        <v>967</v>
      </c>
      <c r="BT74" t="str">
        <f>HYPERLINK("https%3A%2F%2Fwww.webofscience.com%2Fwos%2Fwoscc%2Ffull-record%2FWOS:A1992JP02500006","View Full Record in Web of Science")</f>
        <v>View Full Record in Web of Science</v>
      </c>
    </row>
    <row r="75" spans="1:72" x14ac:dyDescent="0.15">
      <c r="A75" t="s">
        <v>72</v>
      </c>
      <c r="B75" t="s">
        <v>968</v>
      </c>
      <c r="C75" t="s">
        <v>74</v>
      </c>
      <c r="D75" t="s">
        <v>74</v>
      </c>
      <c r="E75" t="s">
        <v>74</v>
      </c>
      <c r="F75" t="s">
        <v>968</v>
      </c>
      <c r="G75" t="s">
        <v>74</v>
      </c>
      <c r="H75" t="s">
        <v>74</v>
      </c>
      <c r="I75" t="s">
        <v>969</v>
      </c>
      <c r="J75" t="s">
        <v>923</v>
      </c>
      <c r="K75" t="s">
        <v>74</v>
      </c>
      <c r="L75" t="s">
        <v>74</v>
      </c>
      <c r="M75" t="s">
        <v>77</v>
      </c>
      <c r="N75" t="s">
        <v>647</v>
      </c>
      <c r="O75" t="s">
        <v>951</v>
      </c>
      <c r="P75" t="s">
        <v>952</v>
      </c>
      <c r="Q75" t="s">
        <v>953</v>
      </c>
      <c r="R75" t="s">
        <v>74</v>
      </c>
      <c r="S75" t="s">
        <v>74</v>
      </c>
      <c r="T75" t="s">
        <v>74</v>
      </c>
      <c r="U75" t="s">
        <v>74</v>
      </c>
      <c r="V75" t="s">
        <v>970</v>
      </c>
      <c r="W75" t="s">
        <v>74</v>
      </c>
      <c r="X75" t="s">
        <v>74</v>
      </c>
      <c r="Y75" t="s">
        <v>971</v>
      </c>
      <c r="Z75" t="s">
        <v>74</v>
      </c>
      <c r="AA75" t="s">
        <v>972</v>
      </c>
      <c r="AB75" t="s">
        <v>973</v>
      </c>
      <c r="AC75" t="s">
        <v>74</v>
      </c>
      <c r="AD75" t="s">
        <v>74</v>
      </c>
      <c r="AE75" t="s">
        <v>74</v>
      </c>
      <c r="AF75" t="s">
        <v>74</v>
      </c>
      <c r="AG75">
        <v>0</v>
      </c>
      <c r="AH75">
        <v>76</v>
      </c>
      <c r="AI75">
        <v>80</v>
      </c>
      <c r="AJ75">
        <v>0</v>
      </c>
      <c r="AK75">
        <v>15</v>
      </c>
      <c r="AL75" t="s">
        <v>925</v>
      </c>
      <c r="AM75" t="s">
        <v>926</v>
      </c>
      <c r="AN75" t="s">
        <v>927</v>
      </c>
      <c r="AO75" t="s">
        <v>928</v>
      </c>
      <c r="AP75" t="s">
        <v>74</v>
      </c>
      <c r="AQ75" t="s">
        <v>74</v>
      </c>
      <c r="AR75" t="s">
        <v>929</v>
      </c>
      <c r="AS75" t="s">
        <v>930</v>
      </c>
      <c r="AT75" t="s">
        <v>89</v>
      </c>
      <c r="AU75">
        <v>1992</v>
      </c>
      <c r="AV75">
        <v>44</v>
      </c>
      <c r="AW75">
        <v>4</v>
      </c>
      <c r="AX75" t="s">
        <v>74</v>
      </c>
      <c r="AY75" t="s">
        <v>74</v>
      </c>
      <c r="AZ75" t="s">
        <v>74</v>
      </c>
      <c r="BA75" t="s">
        <v>74</v>
      </c>
      <c r="BB75">
        <v>295</v>
      </c>
      <c r="BC75">
        <v>303</v>
      </c>
      <c r="BD75" t="s">
        <v>74</v>
      </c>
      <c r="BE75" t="s">
        <v>974</v>
      </c>
      <c r="BF75" t="str">
        <f>HYPERLINK("http://dx.doi.org/10.1034/j.1600-0889.1992.t01-2-00007.x","http://dx.doi.org/10.1034/j.1600-0889.1992.t01-2-00007.x")</f>
        <v>http://dx.doi.org/10.1034/j.1600-0889.1992.t01-2-00007.x</v>
      </c>
      <c r="BG75" t="s">
        <v>74</v>
      </c>
      <c r="BH75" t="s">
        <v>74</v>
      </c>
      <c r="BI75">
        <v>9</v>
      </c>
      <c r="BJ75" t="s">
        <v>379</v>
      </c>
      <c r="BK75" t="s">
        <v>661</v>
      </c>
      <c r="BL75" t="s">
        <v>379</v>
      </c>
      <c r="BM75" t="s">
        <v>932</v>
      </c>
      <c r="BN75" t="s">
        <v>74</v>
      </c>
      <c r="BO75" t="s">
        <v>975</v>
      </c>
      <c r="BP75" t="s">
        <v>74</v>
      </c>
      <c r="BQ75" t="s">
        <v>74</v>
      </c>
      <c r="BR75" t="s">
        <v>95</v>
      </c>
      <c r="BS75" t="s">
        <v>976</v>
      </c>
      <c r="BT75" t="str">
        <f>HYPERLINK("https%3A%2F%2Fwww.webofscience.com%2Fwos%2Fwoscc%2Ffull-record%2FWOS:A1992JP02500007","View Full Record in Web of Science")</f>
        <v>View Full Record in Web of Science</v>
      </c>
    </row>
    <row r="76" spans="1:72" x14ac:dyDescent="0.15">
      <c r="A76" t="s">
        <v>72</v>
      </c>
      <c r="B76" t="s">
        <v>977</v>
      </c>
      <c r="C76" t="s">
        <v>74</v>
      </c>
      <c r="D76" t="s">
        <v>74</v>
      </c>
      <c r="E76" t="s">
        <v>74</v>
      </c>
      <c r="F76" t="s">
        <v>977</v>
      </c>
      <c r="G76" t="s">
        <v>74</v>
      </c>
      <c r="H76" t="s">
        <v>74</v>
      </c>
      <c r="I76" t="s">
        <v>978</v>
      </c>
      <c r="J76" t="s">
        <v>923</v>
      </c>
      <c r="K76" t="s">
        <v>74</v>
      </c>
      <c r="L76" t="s">
        <v>74</v>
      </c>
      <c r="M76" t="s">
        <v>77</v>
      </c>
      <c r="N76" t="s">
        <v>647</v>
      </c>
      <c r="O76" t="s">
        <v>951</v>
      </c>
      <c r="P76" t="s">
        <v>952</v>
      </c>
      <c r="Q76" t="s">
        <v>953</v>
      </c>
      <c r="R76" t="s">
        <v>74</v>
      </c>
      <c r="S76" t="s">
        <v>74</v>
      </c>
      <c r="T76" t="s">
        <v>74</v>
      </c>
      <c r="U76" t="s">
        <v>74</v>
      </c>
      <c r="V76" t="s">
        <v>979</v>
      </c>
      <c r="W76" t="s">
        <v>74</v>
      </c>
      <c r="X76" t="s">
        <v>74</v>
      </c>
      <c r="Y76" t="s">
        <v>980</v>
      </c>
      <c r="Z76" t="s">
        <v>74</v>
      </c>
      <c r="AA76" t="s">
        <v>981</v>
      </c>
      <c r="AB76" t="s">
        <v>982</v>
      </c>
      <c r="AC76" t="s">
        <v>74</v>
      </c>
      <c r="AD76" t="s">
        <v>74</v>
      </c>
      <c r="AE76" t="s">
        <v>74</v>
      </c>
      <c r="AF76" t="s">
        <v>74</v>
      </c>
      <c r="AG76">
        <v>0</v>
      </c>
      <c r="AH76">
        <v>3</v>
      </c>
      <c r="AI76">
        <v>3</v>
      </c>
      <c r="AJ76">
        <v>0</v>
      </c>
      <c r="AK76">
        <v>0</v>
      </c>
      <c r="AL76" t="s">
        <v>925</v>
      </c>
      <c r="AM76" t="s">
        <v>926</v>
      </c>
      <c r="AN76" t="s">
        <v>927</v>
      </c>
      <c r="AO76" t="s">
        <v>928</v>
      </c>
      <c r="AP76" t="s">
        <v>74</v>
      </c>
      <c r="AQ76" t="s">
        <v>74</v>
      </c>
      <c r="AR76" t="s">
        <v>929</v>
      </c>
      <c r="AS76" t="s">
        <v>930</v>
      </c>
      <c r="AT76" t="s">
        <v>89</v>
      </c>
      <c r="AU76">
        <v>1992</v>
      </c>
      <c r="AV76">
        <v>44</v>
      </c>
      <c r="AW76">
        <v>4</v>
      </c>
      <c r="AX76" t="s">
        <v>74</v>
      </c>
      <c r="AY76" t="s">
        <v>74</v>
      </c>
      <c r="AZ76" t="s">
        <v>74</v>
      </c>
      <c r="BA76" t="s">
        <v>74</v>
      </c>
      <c r="BB76">
        <v>304</v>
      </c>
      <c r="BC76">
        <v>310</v>
      </c>
      <c r="BD76" t="s">
        <v>74</v>
      </c>
      <c r="BE76" t="s">
        <v>983</v>
      </c>
      <c r="BF76" t="str">
        <f>HYPERLINK("http://dx.doi.org/10.1034/j.1600-0889.1992.t01-1-00008.x","http://dx.doi.org/10.1034/j.1600-0889.1992.t01-1-00008.x")</f>
        <v>http://dx.doi.org/10.1034/j.1600-0889.1992.t01-1-00008.x</v>
      </c>
      <c r="BG76" t="s">
        <v>74</v>
      </c>
      <c r="BH76" t="s">
        <v>74</v>
      </c>
      <c r="BI76">
        <v>7</v>
      </c>
      <c r="BJ76" t="s">
        <v>379</v>
      </c>
      <c r="BK76" t="s">
        <v>661</v>
      </c>
      <c r="BL76" t="s">
        <v>379</v>
      </c>
      <c r="BM76" t="s">
        <v>932</v>
      </c>
      <c r="BN76" t="s">
        <v>74</v>
      </c>
      <c r="BO76" t="s">
        <v>74</v>
      </c>
      <c r="BP76" t="s">
        <v>74</v>
      </c>
      <c r="BQ76" t="s">
        <v>74</v>
      </c>
      <c r="BR76" t="s">
        <v>95</v>
      </c>
      <c r="BS76" t="s">
        <v>984</v>
      </c>
      <c r="BT76" t="str">
        <f>HYPERLINK("https%3A%2F%2Fwww.webofscience.com%2Fwos%2Fwoscc%2Ffull-record%2FWOS:A1992JP02500008","View Full Record in Web of Science")</f>
        <v>View Full Record in Web of Science</v>
      </c>
    </row>
    <row r="77" spans="1:72" x14ac:dyDescent="0.15">
      <c r="A77" t="s">
        <v>72</v>
      </c>
      <c r="B77" t="s">
        <v>985</v>
      </c>
      <c r="C77" t="s">
        <v>74</v>
      </c>
      <c r="D77" t="s">
        <v>74</v>
      </c>
      <c r="E77" t="s">
        <v>74</v>
      </c>
      <c r="F77" t="s">
        <v>985</v>
      </c>
      <c r="G77" t="s">
        <v>74</v>
      </c>
      <c r="H77" t="s">
        <v>74</v>
      </c>
      <c r="I77" t="s">
        <v>986</v>
      </c>
      <c r="J77" t="s">
        <v>923</v>
      </c>
      <c r="K77" t="s">
        <v>74</v>
      </c>
      <c r="L77" t="s">
        <v>74</v>
      </c>
      <c r="M77" t="s">
        <v>77</v>
      </c>
      <c r="N77" t="s">
        <v>647</v>
      </c>
      <c r="O77" t="s">
        <v>951</v>
      </c>
      <c r="P77" t="s">
        <v>952</v>
      </c>
      <c r="Q77" t="s">
        <v>953</v>
      </c>
      <c r="R77" t="s">
        <v>74</v>
      </c>
      <c r="S77" t="s">
        <v>74</v>
      </c>
      <c r="T77" t="s">
        <v>74</v>
      </c>
      <c r="U77" t="s">
        <v>74</v>
      </c>
      <c r="V77" t="s">
        <v>987</v>
      </c>
      <c r="W77" t="s">
        <v>74</v>
      </c>
      <c r="X77" t="s">
        <v>74</v>
      </c>
      <c r="Y77" t="s">
        <v>988</v>
      </c>
      <c r="Z77" t="s">
        <v>74</v>
      </c>
      <c r="AA77" t="s">
        <v>74</v>
      </c>
      <c r="AB77" t="s">
        <v>74</v>
      </c>
      <c r="AC77" t="s">
        <v>74</v>
      </c>
      <c r="AD77" t="s">
        <v>74</v>
      </c>
      <c r="AE77" t="s">
        <v>74</v>
      </c>
      <c r="AF77" t="s">
        <v>74</v>
      </c>
      <c r="AG77">
        <v>0</v>
      </c>
      <c r="AH77">
        <v>26</v>
      </c>
      <c r="AI77">
        <v>29</v>
      </c>
      <c r="AJ77">
        <v>0</v>
      </c>
      <c r="AK77">
        <v>0</v>
      </c>
      <c r="AL77" t="s">
        <v>925</v>
      </c>
      <c r="AM77" t="s">
        <v>926</v>
      </c>
      <c r="AN77" t="s">
        <v>927</v>
      </c>
      <c r="AO77" t="s">
        <v>928</v>
      </c>
      <c r="AP77" t="s">
        <v>74</v>
      </c>
      <c r="AQ77" t="s">
        <v>74</v>
      </c>
      <c r="AR77" t="s">
        <v>929</v>
      </c>
      <c r="AS77" t="s">
        <v>930</v>
      </c>
      <c r="AT77" t="s">
        <v>89</v>
      </c>
      <c r="AU77">
        <v>1992</v>
      </c>
      <c r="AV77">
        <v>44</v>
      </c>
      <c r="AW77">
        <v>4</v>
      </c>
      <c r="AX77" t="s">
        <v>74</v>
      </c>
      <c r="AY77" t="s">
        <v>74</v>
      </c>
      <c r="AZ77" t="s">
        <v>74</v>
      </c>
      <c r="BA77" t="s">
        <v>74</v>
      </c>
      <c r="BB77">
        <v>311</v>
      </c>
      <c r="BC77">
        <v>317</v>
      </c>
      <c r="BD77" t="s">
        <v>74</v>
      </c>
      <c r="BE77" t="s">
        <v>989</v>
      </c>
      <c r="BF77" t="str">
        <f>HYPERLINK("http://dx.doi.org/10.1034/j.1600-0889.1992.00009.x","http://dx.doi.org/10.1034/j.1600-0889.1992.00009.x")</f>
        <v>http://dx.doi.org/10.1034/j.1600-0889.1992.00009.x</v>
      </c>
      <c r="BG77" t="s">
        <v>74</v>
      </c>
      <c r="BH77" t="s">
        <v>74</v>
      </c>
      <c r="BI77">
        <v>7</v>
      </c>
      <c r="BJ77" t="s">
        <v>379</v>
      </c>
      <c r="BK77" t="s">
        <v>661</v>
      </c>
      <c r="BL77" t="s">
        <v>379</v>
      </c>
      <c r="BM77" t="s">
        <v>932</v>
      </c>
      <c r="BN77" t="s">
        <v>74</v>
      </c>
      <c r="BO77" t="s">
        <v>74</v>
      </c>
      <c r="BP77" t="s">
        <v>74</v>
      </c>
      <c r="BQ77" t="s">
        <v>74</v>
      </c>
      <c r="BR77" t="s">
        <v>95</v>
      </c>
      <c r="BS77" t="s">
        <v>990</v>
      </c>
      <c r="BT77" t="str">
        <f>HYPERLINK("https%3A%2F%2Fwww.webofscience.com%2Fwos%2Fwoscc%2Ffull-record%2FWOS:A1992JP02500009","View Full Record in Web of Science")</f>
        <v>View Full Record in Web of Science</v>
      </c>
    </row>
    <row r="78" spans="1:72" x14ac:dyDescent="0.15">
      <c r="A78" t="s">
        <v>72</v>
      </c>
      <c r="B78" t="s">
        <v>991</v>
      </c>
      <c r="C78" t="s">
        <v>74</v>
      </c>
      <c r="D78" t="s">
        <v>74</v>
      </c>
      <c r="E78" t="s">
        <v>74</v>
      </c>
      <c r="F78" t="s">
        <v>991</v>
      </c>
      <c r="G78" t="s">
        <v>74</v>
      </c>
      <c r="H78" t="s">
        <v>74</v>
      </c>
      <c r="I78" t="s">
        <v>992</v>
      </c>
      <c r="J78" t="s">
        <v>923</v>
      </c>
      <c r="K78" t="s">
        <v>74</v>
      </c>
      <c r="L78" t="s">
        <v>74</v>
      </c>
      <c r="M78" t="s">
        <v>77</v>
      </c>
      <c r="N78" t="s">
        <v>647</v>
      </c>
      <c r="O78" t="s">
        <v>951</v>
      </c>
      <c r="P78" t="s">
        <v>952</v>
      </c>
      <c r="Q78" t="s">
        <v>953</v>
      </c>
      <c r="R78" t="s">
        <v>74</v>
      </c>
      <c r="S78" t="s">
        <v>74</v>
      </c>
      <c r="T78" t="s">
        <v>74</v>
      </c>
      <c r="U78" t="s">
        <v>74</v>
      </c>
      <c r="V78" t="s">
        <v>993</v>
      </c>
      <c r="W78" t="s">
        <v>74</v>
      </c>
      <c r="X78" t="s">
        <v>74</v>
      </c>
      <c r="Y78" t="s">
        <v>994</v>
      </c>
      <c r="Z78" t="s">
        <v>74</v>
      </c>
      <c r="AA78" t="s">
        <v>995</v>
      </c>
      <c r="AB78" t="s">
        <v>996</v>
      </c>
      <c r="AC78" t="s">
        <v>74</v>
      </c>
      <c r="AD78" t="s">
        <v>74</v>
      </c>
      <c r="AE78" t="s">
        <v>74</v>
      </c>
      <c r="AF78" t="s">
        <v>74</v>
      </c>
      <c r="AG78">
        <v>0</v>
      </c>
      <c r="AH78">
        <v>77</v>
      </c>
      <c r="AI78">
        <v>83</v>
      </c>
      <c r="AJ78">
        <v>0</v>
      </c>
      <c r="AK78">
        <v>13</v>
      </c>
      <c r="AL78" t="s">
        <v>925</v>
      </c>
      <c r="AM78" t="s">
        <v>926</v>
      </c>
      <c r="AN78" t="s">
        <v>927</v>
      </c>
      <c r="AO78" t="s">
        <v>928</v>
      </c>
      <c r="AP78" t="s">
        <v>74</v>
      </c>
      <c r="AQ78" t="s">
        <v>74</v>
      </c>
      <c r="AR78" t="s">
        <v>929</v>
      </c>
      <c r="AS78" t="s">
        <v>930</v>
      </c>
      <c r="AT78" t="s">
        <v>89</v>
      </c>
      <c r="AU78">
        <v>1992</v>
      </c>
      <c r="AV78">
        <v>44</v>
      </c>
      <c r="AW78">
        <v>4</v>
      </c>
      <c r="AX78" t="s">
        <v>74</v>
      </c>
      <c r="AY78" t="s">
        <v>74</v>
      </c>
      <c r="AZ78" t="s">
        <v>74</v>
      </c>
      <c r="BA78" t="s">
        <v>74</v>
      </c>
      <c r="BB78">
        <v>318</v>
      </c>
      <c r="BC78">
        <v>334</v>
      </c>
      <c r="BD78" t="s">
        <v>74</v>
      </c>
      <c r="BE78" t="s">
        <v>997</v>
      </c>
      <c r="BF78" t="str">
        <f>HYPERLINK("http://dx.doi.org/10.1034/j.1600-0889.1992.00010.x","http://dx.doi.org/10.1034/j.1600-0889.1992.00010.x")</f>
        <v>http://dx.doi.org/10.1034/j.1600-0889.1992.00010.x</v>
      </c>
      <c r="BG78" t="s">
        <v>74</v>
      </c>
      <c r="BH78" t="s">
        <v>74</v>
      </c>
      <c r="BI78">
        <v>17</v>
      </c>
      <c r="BJ78" t="s">
        <v>379</v>
      </c>
      <c r="BK78" t="s">
        <v>661</v>
      </c>
      <c r="BL78" t="s">
        <v>379</v>
      </c>
      <c r="BM78" t="s">
        <v>932</v>
      </c>
      <c r="BN78" t="s">
        <v>74</v>
      </c>
      <c r="BO78" t="s">
        <v>362</v>
      </c>
      <c r="BP78" t="s">
        <v>74</v>
      </c>
      <c r="BQ78" t="s">
        <v>74</v>
      </c>
      <c r="BR78" t="s">
        <v>95</v>
      </c>
      <c r="BS78" t="s">
        <v>998</v>
      </c>
      <c r="BT78" t="str">
        <f>HYPERLINK("https%3A%2F%2Fwww.webofscience.com%2Fwos%2Fwoscc%2Ffull-record%2FWOS:A1992JP02500010","View Full Record in Web of Science")</f>
        <v>View Full Record in Web of Science</v>
      </c>
    </row>
    <row r="79" spans="1:72" x14ac:dyDescent="0.15">
      <c r="A79" t="s">
        <v>72</v>
      </c>
      <c r="B79" t="s">
        <v>999</v>
      </c>
      <c r="C79" t="s">
        <v>74</v>
      </c>
      <c r="D79" t="s">
        <v>74</v>
      </c>
      <c r="E79" t="s">
        <v>74</v>
      </c>
      <c r="F79" t="s">
        <v>999</v>
      </c>
      <c r="G79" t="s">
        <v>74</v>
      </c>
      <c r="H79" t="s">
        <v>74</v>
      </c>
      <c r="I79" t="s">
        <v>1000</v>
      </c>
      <c r="J79" t="s">
        <v>923</v>
      </c>
      <c r="K79" t="s">
        <v>74</v>
      </c>
      <c r="L79" t="s">
        <v>74</v>
      </c>
      <c r="M79" t="s">
        <v>77</v>
      </c>
      <c r="N79" t="s">
        <v>647</v>
      </c>
      <c r="O79" t="s">
        <v>951</v>
      </c>
      <c r="P79" t="s">
        <v>952</v>
      </c>
      <c r="Q79" t="s">
        <v>953</v>
      </c>
      <c r="R79" t="s">
        <v>74</v>
      </c>
      <c r="S79" t="s">
        <v>74</v>
      </c>
      <c r="T79" t="s">
        <v>74</v>
      </c>
      <c r="U79" t="s">
        <v>74</v>
      </c>
      <c r="V79" t="s">
        <v>1001</v>
      </c>
      <c r="W79" t="s">
        <v>74</v>
      </c>
      <c r="X79" t="s">
        <v>74</v>
      </c>
      <c r="Y79" t="s">
        <v>1002</v>
      </c>
      <c r="Z79" t="s">
        <v>74</v>
      </c>
      <c r="AA79" t="s">
        <v>74</v>
      </c>
      <c r="AB79" t="s">
        <v>74</v>
      </c>
      <c r="AC79" t="s">
        <v>74</v>
      </c>
      <c r="AD79" t="s">
        <v>74</v>
      </c>
      <c r="AE79" t="s">
        <v>74</v>
      </c>
      <c r="AF79" t="s">
        <v>74</v>
      </c>
      <c r="AG79">
        <v>0</v>
      </c>
      <c r="AH79">
        <v>151</v>
      </c>
      <c r="AI79">
        <v>173</v>
      </c>
      <c r="AJ79">
        <v>0</v>
      </c>
      <c r="AK79">
        <v>13</v>
      </c>
      <c r="AL79" t="s">
        <v>925</v>
      </c>
      <c r="AM79" t="s">
        <v>926</v>
      </c>
      <c r="AN79" t="s">
        <v>927</v>
      </c>
      <c r="AO79" t="s">
        <v>928</v>
      </c>
      <c r="AP79" t="s">
        <v>74</v>
      </c>
      <c r="AQ79" t="s">
        <v>74</v>
      </c>
      <c r="AR79" t="s">
        <v>929</v>
      </c>
      <c r="AS79" t="s">
        <v>930</v>
      </c>
      <c r="AT79" t="s">
        <v>89</v>
      </c>
      <c r="AU79">
        <v>1992</v>
      </c>
      <c r="AV79">
        <v>44</v>
      </c>
      <c r="AW79">
        <v>4</v>
      </c>
      <c r="AX79" t="s">
        <v>74</v>
      </c>
      <c r="AY79" t="s">
        <v>74</v>
      </c>
      <c r="AZ79" t="s">
        <v>74</v>
      </c>
      <c r="BA79" t="s">
        <v>74</v>
      </c>
      <c r="BB79">
        <v>335</v>
      </c>
      <c r="BC79">
        <v>350</v>
      </c>
      <c r="BD79" t="s">
        <v>74</v>
      </c>
      <c r="BE79" t="s">
        <v>1003</v>
      </c>
      <c r="BF79" t="str">
        <f>HYPERLINK("http://dx.doi.org/10.1034/j.1600-0889.1992.00011.x","http://dx.doi.org/10.1034/j.1600-0889.1992.00011.x")</f>
        <v>http://dx.doi.org/10.1034/j.1600-0889.1992.00011.x</v>
      </c>
      <c r="BG79" t="s">
        <v>74</v>
      </c>
      <c r="BH79" t="s">
        <v>74</v>
      </c>
      <c r="BI79">
        <v>16</v>
      </c>
      <c r="BJ79" t="s">
        <v>379</v>
      </c>
      <c r="BK79" t="s">
        <v>661</v>
      </c>
      <c r="BL79" t="s">
        <v>379</v>
      </c>
      <c r="BM79" t="s">
        <v>932</v>
      </c>
      <c r="BN79" t="s">
        <v>74</v>
      </c>
      <c r="BO79" t="s">
        <v>74</v>
      </c>
      <c r="BP79" t="s">
        <v>74</v>
      </c>
      <c r="BQ79" t="s">
        <v>74</v>
      </c>
      <c r="BR79" t="s">
        <v>95</v>
      </c>
      <c r="BS79" t="s">
        <v>1004</v>
      </c>
      <c r="BT79" t="str">
        <f>HYPERLINK("https%3A%2F%2Fwww.webofscience.com%2Fwos%2Fwoscc%2Ffull-record%2FWOS:A1992JP02500011","View Full Record in Web of Science")</f>
        <v>View Full Record in Web of Science</v>
      </c>
    </row>
    <row r="80" spans="1:72" x14ac:dyDescent="0.15">
      <c r="A80" t="s">
        <v>72</v>
      </c>
      <c r="B80" t="s">
        <v>1005</v>
      </c>
      <c r="C80" t="s">
        <v>74</v>
      </c>
      <c r="D80" t="s">
        <v>74</v>
      </c>
      <c r="E80" t="s">
        <v>74</v>
      </c>
      <c r="F80" t="s">
        <v>1005</v>
      </c>
      <c r="G80" t="s">
        <v>74</v>
      </c>
      <c r="H80" t="s">
        <v>74</v>
      </c>
      <c r="I80" t="s">
        <v>1006</v>
      </c>
      <c r="J80" t="s">
        <v>923</v>
      </c>
      <c r="K80" t="s">
        <v>74</v>
      </c>
      <c r="L80" t="s">
        <v>74</v>
      </c>
      <c r="M80" t="s">
        <v>77</v>
      </c>
      <c r="N80" t="s">
        <v>647</v>
      </c>
      <c r="O80" t="s">
        <v>951</v>
      </c>
      <c r="P80" t="s">
        <v>952</v>
      </c>
      <c r="Q80" t="s">
        <v>953</v>
      </c>
      <c r="R80" t="s">
        <v>74</v>
      </c>
      <c r="S80" t="s">
        <v>74</v>
      </c>
      <c r="T80" t="s">
        <v>74</v>
      </c>
      <c r="U80" t="s">
        <v>74</v>
      </c>
      <c r="V80" t="s">
        <v>1007</v>
      </c>
      <c r="W80" t="s">
        <v>74</v>
      </c>
      <c r="X80" t="s">
        <v>74</v>
      </c>
      <c r="Y80" t="s">
        <v>1008</v>
      </c>
      <c r="Z80" t="s">
        <v>74</v>
      </c>
      <c r="AA80" t="s">
        <v>1009</v>
      </c>
      <c r="AB80" t="s">
        <v>1010</v>
      </c>
      <c r="AC80" t="s">
        <v>74</v>
      </c>
      <c r="AD80" t="s">
        <v>74</v>
      </c>
      <c r="AE80" t="s">
        <v>74</v>
      </c>
      <c r="AF80" t="s">
        <v>74</v>
      </c>
      <c r="AG80">
        <v>0</v>
      </c>
      <c r="AH80">
        <v>44</v>
      </c>
      <c r="AI80">
        <v>48</v>
      </c>
      <c r="AJ80">
        <v>0</v>
      </c>
      <c r="AK80">
        <v>7</v>
      </c>
      <c r="AL80" t="s">
        <v>925</v>
      </c>
      <c r="AM80" t="s">
        <v>926</v>
      </c>
      <c r="AN80" t="s">
        <v>927</v>
      </c>
      <c r="AO80" t="s">
        <v>928</v>
      </c>
      <c r="AP80" t="s">
        <v>74</v>
      </c>
      <c r="AQ80" t="s">
        <v>74</v>
      </c>
      <c r="AR80" t="s">
        <v>929</v>
      </c>
      <c r="AS80" t="s">
        <v>930</v>
      </c>
      <c r="AT80" t="s">
        <v>89</v>
      </c>
      <c r="AU80">
        <v>1992</v>
      </c>
      <c r="AV80">
        <v>44</v>
      </c>
      <c r="AW80">
        <v>4</v>
      </c>
      <c r="AX80" t="s">
        <v>74</v>
      </c>
      <c r="AY80" t="s">
        <v>74</v>
      </c>
      <c r="AZ80" t="s">
        <v>74</v>
      </c>
      <c r="BA80" t="s">
        <v>74</v>
      </c>
      <c r="BB80">
        <v>351</v>
      </c>
      <c r="BC80">
        <v>357</v>
      </c>
      <c r="BD80" t="s">
        <v>74</v>
      </c>
      <c r="BE80" t="s">
        <v>1011</v>
      </c>
      <c r="BF80" t="str">
        <f>HYPERLINK("http://dx.doi.org/10.1034/j.1600-0889.1992.00012.x","http://dx.doi.org/10.1034/j.1600-0889.1992.00012.x")</f>
        <v>http://dx.doi.org/10.1034/j.1600-0889.1992.00012.x</v>
      </c>
      <c r="BG80" t="s">
        <v>74</v>
      </c>
      <c r="BH80" t="s">
        <v>74</v>
      </c>
      <c r="BI80">
        <v>7</v>
      </c>
      <c r="BJ80" t="s">
        <v>379</v>
      </c>
      <c r="BK80" t="s">
        <v>661</v>
      </c>
      <c r="BL80" t="s">
        <v>379</v>
      </c>
      <c r="BM80" t="s">
        <v>932</v>
      </c>
      <c r="BN80" t="s">
        <v>74</v>
      </c>
      <c r="BO80" t="s">
        <v>74</v>
      </c>
      <c r="BP80" t="s">
        <v>74</v>
      </c>
      <c r="BQ80" t="s">
        <v>74</v>
      </c>
      <c r="BR80" t="s">
        <v>95</v>
      </c>
      <c r="BS80" t="s">
        <v>1012</v>
      </c>
      <c r="BT80" t="str">
        <f>HYPERLINK("https%3A%2F%2Fwww.webofscience.com%2Fwos%2Fwoscc%2Ffull-record%2FWOS:A1992JP02500012","View Full Record in Web of Science")</f>
        <v>View Full Record in Web of Science</v>
      </c>
    </row>
    <row r="81" spans="1:72" x14ac:dyDescent="0.15">
      <c r="A81" t="s">
        <v>72</v>
      </c>
      <c r="B81" t="s">
        <v>1013</v>
      </c>
      <c r="C81" t="s">
        <v>74</v>
      </c>
      <c r="D81" t="s">
        <v>74</v>
      </c>
      <c r="E81" t="s">
        <v>74</v>
      </c>
      <c r="F81" t="s">
        <v>1013</v>
      </c>
      <c r="G81" t="s">
        <v>74</v>
      </c>
      <c r="H81" t="s">
        <v>74</v>
      </c>
      <c r="I81" t="s">
        <v>1014</v>
      </c>
      <c r="J81" t="s">
        <v>923</v>
      </c>
      <c r="K81" t="s">
        <v>74</v>
      </c>
      <c r="L81" t="s">
        <v>74</v>
      </c>
      <c r="M81" t="s">
        <v>77</v>
      </c>
      <c r="N81" t="s">
        <v>647</v>
      </c>
      <c r="O81" t="s">
        <v>951</v>
      </c>
      <c r="P81" t="s">
        <v>952</v>
      </c>
      <c r="Q81" t="s">
        <v>953</v>
      </c>
      <c r="R81" t="s">
        <v>74</v>
      </c>
      <c r="S81" t="s">
        <v>74</v>
      </c>
      <c r="T81" t="s">
        <v>74</v>
      </c>
      <c r="U81" t="s">
        <v>74</v>
      </c>
      <c r="V81" t="s">
        <v>1015</v>
      </c>
      <c r="W81" t="s">
        <v>74</v>
      </c>
      <c r="X81" t="s">
        <v>74</v>
      </c>
      <c r="Y81" t="s">
        <v>1016</v>
      </c>
      <c r="Z81" t="s">
        <v>74</v>
      </c>
      <c r="AA81" t="s">
        <v>1017</v>
      </c>
      <c r="AB81" t="s">
        <v>1018</v>
      </c>
      <c r="AC81" t="s">
        <v>74</v>
      </c>
      <c r="AD81" t="s">
        <v>74</v>
      </c>
      <c r="AE81" t="s">
        <v>74</v>
      </c>
      <c r="AF81" t="s">
        <v>74</v>
      </c>
      <c r="AG81">
        <v>0</v>
      </c>
      <c r="AH81">
        <v>25</v>
      </c>
      <c r="AI81">
        <v>25</v>
      </c>
      <c r="AJ81">
        <v>0</v>
      </c>
      <c r="AK81">
        <v>2</v>
      </c>
      <c r="AL81" t="s">
        <v>925</v>
      </c>
      <c r="AM81" t="s">
        <v>926</v>
      </c>
      <c r="AN81" t="s">
        <v>927</v>
      </c>
      <c r="AO81" t="s">
        <v>928</v>
      </c>
      <c r="AP81" t="s">
        <v>74</v>
      </c>
      <c r="AQ81" t="s">
        <v>74</v>
      </c>
      <c r="AR81" t="s">
        <v>929</v>
      </c>
      <c r="AS81" t="s">
        <v>930</v>
      </c>
      <c r="AT81" t="s">
        <v>89</v>
      </c>
      <c r="AU81">
        <v>1992</v>
      </c>
      <c r="AV81">
        <v>44</v>
      </c>
      <c r="AW81">
        <v>4</v>
      </c>
      <c r="AX81" t="s">
        <v>74</v>
      </c>
      <c r="AY81" t="s">
        <v>74</v>
      </c>
      <c r="AZ81" t="s">
        <v>74</v>
      </c>
      <c r="BA81" t="s">
        <v>74</v>
      </c>
      <c r="BB81">
        <v>358</v>
      </c>
      <c r="BC81">
        <v>370</v>
      </c>
      <c r="BD81" t="s">
        <v>74</v>
      </c>
      <c r="BE81" t="s">
        <v>1019</v>
      </c>
      <c r="BF81" t="str">
        <f>HYPERLINK("http://dx.doi.org/10.1034/j.1600-0889.1992.00013.x","http://dx.doi.org/10.1034/j.1600-0889.1992.00013.x")</f>
        <v>http://dx.doi.org/10.1034/j.1600-0889.1992.00013.x</v>
      </c>
      <c r="BG81" t="s">
        <v>74</v>
      </c>
      <c r="BH81" t="s">
        <v>74</v>
      </c>
      <c r="BI81">
        <v>13</v>
      </c>
      <c r="BJ81" t="s">
        <v>379</v>
      </c>
      <c r="BK81" t="s">
        <v>661</v>
      </c>
      <c r="BL81" t="s">
        <v>379</v>
      </c>
      <c r="BM81" t="s">
        <v>932</v>
      </c>
      <c r="BN81" t="s">
        <v>74</v>
      </c>
      <c r="BO81" t="s">
        <v>74</v>
      </c>
      <c r="BP81" t="s">
        <v>74</v>
      </c>
      <c r="BQ81" t="s">
        <v>74</v>
      </c>
      <c r="BR81" t="s">
        <v>95</v>
      </c>
      <c r="BS81" t="s">
        <v>1020</v>
      </c>
      <c r="BT81" t="str">
        <f>HYPERLINK("https%3A%2F%2Fwww.webofscience.com%2Fwos%2Fwoscc%2Ffull-record%2FWOS:A1992JP02500013","View Full Record in Web of Science")</f>
        <v>View Full Record in Web of Science</v>
      </c>
    </row>
    <row r="82" spans="1:72" x14ac:dyDescent="0.15">
      <c r="A82" t="s">
        <v>72</v>
      </c>
      <c r="B82" t="s">
        <v>1021</v>
      </c>
      <c r="C82" t="s">
        <v>74</v>
      </c>
      <c r="D82" t="s">
        <v>74</v>
      </c>
      <c r="E82" t="s">
        <v>74</v>
      </c>
      <c r="F82" t="s">
        <v>1021</v>
      </c>
      <c r="G82" t="s">
        <v>74</v>
      </c>
      <c r="H82" t="s">
        <v>74</v>
      </c>
      <c r="I82" t="s">
        <v>1022</v>
      </c>
      <c r="J82" t="s">
        <v>923</v>
      </c>
      <c r="K82" t="s">
        <v>74</v>
      </c>
      <c r="L82" t="s">
        <v>74</v>
      </c>
      <c r="M82" t="s">
        <v>77</v>
      </c>
      <c r="N82" t="s">
        <v>647</v>
      </c>
      <c r="O82" t="s">
        <v>951</v>
      </c>
      <c r="P82" t="s">
        <v>952</v>
      </c>
      <c r="Q82" t="s">
        <v>953</v>
      </c>
      <c r="R82" t="s">
        <v>74</v>
      </c>
      <c r="S82" t="s">
        <v>74</v>
      </c>
      <c r="T82" t="s">
        <v>74</v>
      </c>
      <c r="U82" t="s">
        <v>74</v>
      </c>
      <c r="V82" t="s">
        <v>1023</v>
      </c>
      <c r="W82" t="s">
        <v>74</v>
      </c>
      <c r="X82" t="s">
        <v>74</v>
      </c>
      <c r="Y82" t="s">
        <v>1024</v>
      </c>
      <c r="Z82" t="s">
        <v>74</v>
      </c>
      <c r="AA82" t="s">
        <v>74</v>
      </c>
      <c r="AB82" t="s">
        <v>74</v>
      </c>
      <c r="AC82" t="s">
        <v>74</v>
      </c>
      <c r="AD82" t="s">
        <v>74</v>
      </c>
      <c r="AE82" t="s">
        <v>74</v>
      </c>
      <c r="AF82" t="s">
        <v>74</v>
      </c>
      <c r="AG82">
        <v>0</v>
      </c>
      <c r="AH82">
        <v>94</v>
      </c>
      <c r="AI82">
        <v>104</v>
      </c>
      <c r="AJ82">
        <v>0</v>
      </c>
      <c r="AK82">
        <v>8</v>
      </c>
      <c r="AL82" t="s">
        <v>925</v>
      </c>
      <c r="AM82" t="s">
        <v>926</v>
      </c>
      <c r="AN82" t="s">
        <v>927</v>
      </c>
      <c r="AO82" t="s">
        <v>928</v>
      </c>
      <c r="AP82" t="s">
        <v>74</v>
      </c>
      <c r="AQ82" t="s">
        <v>74</v>
      </c>
      <c r="AR82" t="s">
        <v>929</v>
      </c>
      <c r="AS82" t="s">
        <v>930</v>
      </c>
      <c r="AT82" t="s">
        <v>89</v>
      </c>
      <c r="AU82">
        <v>1992</v>
      </c>
      <c r="AV82">
        <v>44</v>
      </c>
      <c r="AW82">
        <v>4</v>
      </c>
      <c r="AX82" t="s">
        <v>74</v>
      </c>
      <c r="AY82" t="s">
        <v>74</v>
      </c>
      <c r="AZ82" t="s">
        <v>74</v>
      </c>
      <c r="BA82" t="s">
        <v>74</v>
      </c>
      <c r="BB82">
        <v>371</v>
      </c>
      <c r="BC82">
        <v>389</v>
      </c>
      <c r="BD82" t="s">
        <v>74</v>
      </c>
      <c r="BE82" t="s">
        <v>1025</v>
      </c>
      <c r="BF82" t="str">
        <f>HYPERLINK("http://dx.doi.org/10.1034/j.1600-0889.1992.00014.x","http://dx.doi.org/10.1034/j.1600-0889.1992.00014.x")</f>
        <v>http://dx.doi.org/10.1034/j.1600-0889.1992.00014.x</v>
      </c>
      <c r="BG82" t="s">
        <v>74</v>
      </c>
      <c r="BH82" t="s">
        <v>74</v>
      </c>
      <c r="BI82">
        <v>19</v>
      </c>
      <c r="BJ82" t="s">
        <v>379</v>
      </c>
      <c r="BK82" t="s">
        <v>661</v>
      </c>
      <c r="BL82" t="s">
        <v>379</v>
      </c>
      <c r="BM82" t="s">
        <v>932</v>
      </c>
      <c r="BN82" t="s">
        <v>74</v>
      </c>
      <c r="BO82" t="s">
        <v>74</v>
      </c>
      <c r="BP82" t="s">
        <v>74</v>
      </c>
      <c r="BQ82" t="s">
        <v>74</v>
      </c>
      <c r="BR82" t="s">
        <v>95</v>
      </c>
      <c r="BS82" t="s">
        <v>1026</v>
      </c>
      <c r="BT82" t="str">
        <f>HYPERLINK("https%3A%2F%2Fwww.webofscience.com%2Fwos%2Fwoscc%2Ffull-record%2FWOS:A1992JP02500014","View Full Record in Web of Science")</f>
        <v>View Full Record in Web of Science</v>
      </c>
    </row>
    <row r="83" spans="1:72" x14ac:dyDescent="0.15">
      <c r="A83" t="s">
        <v>72</v>
      </c>
      <c r="B83" t="s">
        <v>1027</v>
      </c>
      <c r="C83" t="s">
        <v>74</v>
      </c>
      <c r="D83" t="s">
        <v>74</v>
      </c>
      <c r="E83" t="s">
        <v>74</v>
      </c>
      <c r="F83" t="s">
        <v>1027</v>
      </c>
      <c r="G83" t="s">
        <v>74</v>
      </c>
      <c r="H83" t="s">
        <v>74</v>
      </c>
      <c r="I83" t="s">
        <v>1028</v>
      </c>
      <c r="J83" t="s">
        <v>923</v>
      </c>
      <c r="K83" t="s">
        <v>74</v>
      </c>
      <c r="L83" t="s">
        <v>74</v>
      </c>
      <c r="M83" t="s">
        <v>77</v>
      </c>
      <c r="N83" t="s">
        <v>647</v>
      </c>
      <c r="O83" t="s">
        <v>951</v>
      </c>
      <c r="P83" t="s">
        <v>952</v>
      </c>
      <c r="Q83" t="s">
        <v>953</v>
      </c>
      <c r="R83" t="s">
        <v>74</v>
      </c>
      <c r="S83" t="s">
        <v>74</v>
      </c>
      <c r="T83" t="s">
        <v>74</v>
      </c>
      <c r="U83" t="s">
        <v>74</v>
      </c>
      <c r="V83" t="s">
        <v>1029</v>
      </c>
      <c r="W83" t="s">
        <v>74</v>
      </c>
      <c r="X83" t="s">
        <v>74</v>
      </c>
      <c r="Y83" t="s">
        <v>1030</v>
      </c>
      <c r="Z83" t="s">
        <v>74</v>
      </c>
      <c r="AA83" t="s">
        <v>74</v>
      </c>
      <c r="AB83" t="s">
        <v>74</v>
      </c>
      <c r="AC83" t="s">
        <v>74</v>
      </c>
      <c r="AD83" t="s">
        <v>74</v>
      </c>
      <c r="AE83" t="s">
        <v>74</v>
      </c>
      <c r="AF83" t="s">
        <v>74</v>
      </c>
      <c r="AG83">
        <v>0</v>
      </c>
      <c r="AH83">
        <v>2</v>
      </c>
      <c r="AI83">
        <v>3</v>
      </c>
      <c r="AJ83">
        <v>0</v>
      </c>
      <c r="AK83">
        <v>0</v>
      </c>
      <c r="AL83" t="s">
        <v>925</v>
      </c>
      <c r="AM83" t="s">
        <v>926</v>
      </c>
      <c r="AN83" t="s">
        <v>927</v>
      </c>
      <c r="AO83" t="s">
        <v>928</v>
      </c>
      <c r="AP83" t="s">
        <v>74</v>
      </c>
      <c r="AQ83" t="s">
        <v>74</v>
      </c>
      <c r="AR83" t="s">
        <v>929</v>
      </c>
      <c r="AS83" t="s">
        <v>930</v>
      </c>
      <c r="AT83" t="s">
        <v>89</v>
      </c>
      <c r="AU83">
        <v>1992</v>
      </c>
      <c r="AV83">
        <v>44</v>
      </c>
      <c r="AW83">
        <v>4</v>
      </c>
      <c r="AX83" t="s">
        <v>74</v>
      </c>
      <c r="AY83" t="s">
        <v>74</v>
      </c>
      <c r="AZ83" t="s">
        <v>74</v>
      </c>
      <c r="BA83" t="s">
        <v>74</v>
      </c>
      <c r="BB83">
        <v>390</v>
      </c>
      <c r="BC83">
        <v>408</v>
      </c>
      <c r="BD83" t="s">
        <v>74</v>
      </c>
      <c r="BE83" t="s">
        <v>1031</v>
      </c>
      <c r="BF83" t="str">
        <f>HYPERLINK("http://dx.doi.org/10.1034/j.1600-0889.1992.00015.x","http://dx.doi.org/10.1034/j.1600-0889.1992.00015.x")</f>
        <v>http://dx.doi.org/10.1034/j.1600-0889.1992.00015.x</v>
      </c>
      <c r="BG83" t="s">
        <v>74</v>
      </c>
      <c r="BH83" t="s">
        <v>74</v>
      </c>
      <c r="BI83">
        <v>19</v>
      </c>
      <c r="BJ83" t="s">
        <v>379</v>
      </c>
      <c r="BK83" t="s">
        <v>661</v>
      </c>
      <c r="BL83" t="s">
        <v>379</v>
      </c>
      <c r="BM83" t="s">
        <v>932</v>
      </c>
      <c r="BN83" t="s">
        <v>74</v>
      </c>
      <c r="BO83" t="s">
        <v>74</v>
      </c>
      <c r="BP83" t="s">
        <v>74</v>
      </c>
      <c r="BQ83" t="s">
        <v>74</v>
      </c>
      <c r="BR83" t="s">
        <v>95</v>
      </c>
      <c r="BS83" t="s">
        <v>1032</v>
      </c>
      <c r="BT83" t="str">
        <f>HYPERLINK("https%3A%2F%2Fwww.webofscience.com%2Fwos%2Fwoscc%2Ffull-record%2FWOS:A1992JP02500015","View Full Record in Web of Science")</f>
        <v>View Full Record in Web of Science</v>
      </c>
    </row>
    <row r="84" spans="1:72" x14ac:dyDescent="0.15">
      <c r="A84" t="s">
        <v>72</v>
      </c>
      <c r="B84" t="s">
        <v>1033</v>
      </c>
      <c r="C84" t="s">
        <v>74</v>
      </c>
      <c r="D84" t="s">
        <v>74</v>
      </c>
      <c r="E84" t="s">
        <v>74</v>
      </c>
      <c r="F84" t="s">
        <v>1033</v>
      </c>
      <c r="G84" t="s">
        <v>74</v>
      </c>
      <c r="H84" t="s">
        <v>74</v>
      </c>
      <c r="I84" t="s">
        <v>1034</v>
      </c>
      <c r="J84" t="s">
        <v>923</v>
      </c>
      <c r="K84" t="s">
        <v>74</v>
      </c>
      <c r="L84" t="s">
        <v>74</v>
      </c>
      <c r="M84" t="s">
        <v>77</v>
      </c>
      <c r="N84" t="s">
        <v>647</v>
      </c>
      <c r="O84" t="s">
        <v>951</v>
      </c>
      <c r="P84" t="s">
        <v>952</v>
      </c>
      <c r="Q84" t="s">
        <v>953</v>
      </c>
      <c r="R84" t="s">
        <v>74</v>
      </c>
      <c r="S84" t="s">
        <v>74</v>
      </c>
      <c r="T84" t="s">
        <v>74</v>
      </c>
      <c r="U84" t="s">
        <v>74</v>
      </c>
      <c r="V84" t="s">
        <v>1035</v>
      </c>
      <c r="W84" t="s">
        <v>74</v>
      </c>
      <c r="X84" t="s">
        <v>74</v>
      </c>
      <c r="Y84" t="s">
        <v>1036</v>
      </c>
      <c r="Z84" t="s">
        <v>74</v>
      </c>
      <c r="AA84" t="s">
        <v>74</v>
      </c>
      <c r="AB84" t="s">
        <v>74</v>
      </c>
      <c r="AC84" t="s">
        <v>74</v>
      </c>
      <c r="AD84" t="s">
        <v>74</v>
      </c>
      <c r="AE84" t="s">
        <v>74</v>
      </c>
      <c r="AF84" t="s">
        <v>74</v>
      </c>
      <c r="AG84">
        <v>0</v>
      </c>
      <c r="AH84">
        <v>60</v>
      </c>
      <c r="AI84">
        <v>60</v>
      </c>
      <c r="AJ84">
        <v>0</v>
      </c>
      <c r="AK84">
        <v>2</v>
      </c>
      <c r="AL84" t="s">
        <v>925</v>
      </c>
      <c r="AM84" t="s">
        <v>926</v>
      </c>
      <c r="AN84" t="s">
        <v>927</v>
      </c>
      <c r="AO84" t="s">
        <v>928</v>
      </c>
      <c r="AP84" t="s">
        <v>74</v>
      </c>
      <c r="AQ84" t="s">
        <v>74</v>
      </c>
      <c r="AR84" t="s">
        <v>929</v>
      </c>
      <c r="AS84" t="s">
        <v>930</v>
      </c>
      <c r="AT84" t="s">
        <v>89</v>
      </c>
      <c r="AU84">
        <v>1992</v>
      </c>
      <c r="AV84">
        <v>44</v>
      </c>
      <c r="AW84">
        <v>4</v>
      </c>
      <c r="AX84" t="s">
        <v>74</v>
      </c>
      <c r="AY84" t="s">
        <v>74</v>
      </c>
      <c r="AZ84" t="s">
        <v>74</v>
      </c>
      <c r="BA84" t="s">
        <v>74</v>
      </c>
      <c r="BB84">
        <v>409</v>
      </c>
      <c r="BC84">
        <v>421</v>
      </c>
      <c r="BD84" t="s">
        <v>74</v>
      </c>
      <c r="BE84" t="s">
        <v>1037</v>
      </c>
      <c r="BF84" t="str">
        <f>HYPERLINK("http://dx.doi.org/10.1034/j.1600-0889.1992.00016.x","http://dx.doi.org/10.1034/j.1600-0889.1992.00016.x")</f>
        <v>http://dx.doi.org/10.1034/j.1600-0889.1992.00016.x</v>
      </c>
      <c r="BG84" t="s">
        <v>74</v>
      </c>
      <c r="BH84" t="s">
        <v>74</v>
      </c>
      <c r="BI84">
        <v>13</v>
      </c>
      <c r="BJ84" t="s">
        <v>379</v>
      </c>
      <c r="BK84" t="s">
        <v>661</v>
      </c>
      <c r="BL84" t="s">
        <v>379</v>
      </c>
      <c r="BM84" t="s">
        <v>932</v>
      </c>
      <c r="BN84" t="s">
        <v>74</v>
      </c>
      <c r="BO84" t="s">
        <v>74</v>
      </c>
      <c r="BP84" t="s">
        <v>74</v>
      </c>
      <c r="BQ84" t="s">
        <v>74</v>
      </c>
      <c r="BR84" t="s">
        <v>95</v>
      </c>
      <c r="BS84" t="s">
        <v>1038</v>
      </c>
      <c r="BT84" t="str">
        <f>HYPERLINK("https%3A%2F%2Fwww.webofscience.com%2Fwos%2Fwoscc%2Ffull-record%2FWOS:A1992JP02500016","View Full Record in Web of Science")</f>
        <v>View Full Record in Web of Science</v>
      </c>
    </row>
    <row r="85" spans="1:72" x14ac:dyDescent="0.15">
      <c r="A85" t="s">
        <v>72</v>
      </c>
      <c r="B85" t="s">
        <v>1039</v>
      </c>
      <c r="C85" t="s">
        <v>74</v>
      </c>
      <c r="D85" t="s">
        <v>74</v>
      </c>
      <c r="E85" t="s">
        <v>74</v>
      </c>
      <c r="F85" t="s">
        <v>1039</v>
      </c>
      <c r="G85" t="s">
        <v>74</v>
      </c>
      <c r="H85" t="s">
        <v>74</v>
      </c>
      <c r="I85" t="s">
        <v>1040</v>
      </c>
      <c r="J85" t="s">
        <v>923</v>
      </c>
      <c r="K85" t="s">
        <v>74</v>
      </c>
      <c r="L85" t="s">
        <v>74</v>
      </c>
      <c r="M85" t="s">
        <v>77</v>
      </c>
      <c r="N85" t="s">
        <v>78</v>
      </c>
      <c r="O85" t="s">
        <v>74</v>
      </c>
      <c r="P85" t="s">
        <v>74</v>
      </c>
      <c r="Q85" t="s">
        <v>74</v>
      </c>
      <c r="R85" t="s">
        <v>74</v>
      </c>
      <c r="S85" t="s">
        <v>74</v>
      </c>
      <c r="T85" t="s">
        <v>74</v>
      </c>
      <c r="U85" t="s">
        <v>74</v>
      </c>
      <c r="V85" t="s">
        <v>1041</v>
      </c>
      <c r="W85" t="s">
        <v>74</v>
      </c>
      <c r="X85" t="s">
        <v>74</v>
      </c>
      <c r="Y85" t="s">
        <v>1042</v>
      </c>
      <c r="Z85" t="s">
        <v>74</v>
      </c>
      <c r="AA85" t="s">
        <v>74</v>
      </c>
      <c r="AB85" t="s">
        <v>1043</v>
      </c>
      <c r="AC85" t="s">
        <v>74</v>
      </c>
      <c r="AD85" t="s">
        <v>74</v>
      </c>
      <c r="AE85" t="s">
        <v>74</v>
      </c>
      <c r="AF85" t="s">
        <v>74</v>
      </c>
      <c r="AG85">
        <v>0</v>
      </c>
      <c r="AH85">
        <v>23</v>
      </c>
      <c r="AI85">
        <v>23</v>
      </c>
      <c r="AJ85">
        <v>0</v>
      </c>
      <c r="AK85">
        <v>4</v>
      </c>
      <c r="AL85" t="s">
        <v>1044</v>
      </c>
      <c r="AM85" t="s">
        <v>1045</v>
      </c>
      <c r="AN85" t="s">
        <v>1046</v>
      </c>
      <c r="AO85" t="s">
        <v>928</v>
      </c>
      <c r="AP85" t="s">
        <v>74</v>
      </c>
      <c r="AQ85" t="s">
        <v>74</v>
      </c>
      <c r="AR85" t="s">
        <v>929</v>
      </c>
      <c r="AS85" t="s">
        <v>930</v>
      </c>
      <c r="AT85" t="s">
        <v>89</v>
      </c>
      <c r="AU85">
        <v>1992</v>
      </c>
      <c r="AV85">
        <v>44</v>
      </c>
      <c r="AW85">
        <v>4</v>
      </c>
      <c r="AX85" t="s">
        <v>74</v>
      </c>
      <c r="AY85" t="s">
        <v>74</v>
      </c>
      <c r="AZ85" t="s">
        <v>74</v>
      </c>
      <c r="BA85" t="s">
        <v>74</v>
      </c>
      <c r="BB85">
        <v>422</v>
      </c>
      <c r="BC85">
        <v>429</v>
      </c>
      <c r="BD85" t="s">
        <v>74</v>
      </c>
      <c r="BE85" t="s">
        <v>1047</v>
      </c>
      <c r="BF85" t="str">
        <f>HYPERLINK("http://dx.doi.org/10.1034/j.1600-0889.1992.00017.x","http://dx.doi.org/10.1034/j.1600-0889.1992.00017.x")</f>
        <v>http://dx.doi.org/10.1034/j.1600-0889.1992.00017.x</v>
      </c>
      <c r="BG85" t="s">
        <v>74</v>
      </c>
      <c r="BH85" t="s">
        <v>74</v>
      </c>
      <c r="BI85">
        <v>8</v>
      </c>
      <c r="BJ85" t="s">
        <v>379</v>
      </c>
      <c r="BK85" t="s">
        <v>92</v>
      </c>
      <c r="BL85" t="s">
        <v>379</v>
      </c>
      <c r="BM85" t="s">
        <v>932</v>
      </c>
      <c r="BN85" t="s">
        <v>74</v>
      </c>
      <c r="BO85" t="s">
        <v>74</v>
      </c>
      <c r="BP85" t="s">
        <v>74</v>
      </c>
      <c r="BQ85" t="s">
        <v>74</v>
      </c>
      <c r="BR85" t="s">
        <v>95</v>
      </c>
      <c r="BS85" t="s">
        <v>1048</v>
      </c>
      <c r="BT85" t="str">
        <f>HYPERLINK("https%3A%2F%2Fwww.webofscience.com%2Fwos%2Fwoscc%2Ffull-record%2FWOS:A1992JP02500017","View Full Record in Web of Science")</f>
        <v>View Full Record in Web of Science</v>
      </c>
    </row>
    <row r="86" spans="1:72" x14ac:dyDescent="0.15">
      <c r="A86" t="s">
        <v>72</v>
      </c>
      <c r="B86" t="s">
        <v>1049</v>
      </c>
      <c r="C86" t="s">
        <v>74</v>
      </c>
      <c r="D86" t="s">
        <v>74</v>
      </c>
      <c r="E86" t="s">
        <v>74</v>
      </c>
      <c r="F86" t="s">
        <v>1049</v>
      </c>
      <c r="G86" t="s">
        <v>74</v>
      </c>
      <c r="H86" t="s">
        <v>74</v>
      </c>
      <c r="I86" t="s">
        <v>1050</v>
      </c>
      <c r="J86" t="s">
        <v>923</v>
      </c>
      <c r="K86" t="s">
        <v>74</v>
      </c>
      <c r="L86" t="s">
        <v>74</v>
      </c>
      <c r="M86" t="s">
        <v>77</v>
      </c>
      <c r="N86" t="s">
        <v>647</v>
      </c>
      <c r="O86" t="s">
        <v>951</v>
      </c>
      <c r="P86" t="s">
        <v>952</v>
      </c>
      <c r="Q86" t="s">
        <v>953</v>
      </c>
      <c r="R86" t="s">
        <v>74</v>
      </c>
      <c r="S86" t="s">
        <v>74</v>
      </c>
      <c r="T86" t="s">
        <v>74</v>
      </c>
      <c r="U86" t="s">
        <v>74</v>
      </c>
      <c r="V86" t="s">
        <v>1051</v>
      </c>
      <c r="W86" t="s">
        <v>74</v>
      </c>
      <c r="X86" t="s">
        <v>74</v>
      </c>
      <c r="Y86" t="s">
        <v>1052</v>
      </c>
      <c r="Z86" t="s">
        <v>74</v>
      </c>
      <c r="AA86" t="s">
        <v>972</v>
      </c>
      <c r="AB86" t="s">
        <v>973</v>
      </c>
      <c r="AC86" t="s">
        <v>74</v>
      </c>
      <c r="AD86" t="s">
        <v>74</v>
      </c>
      <c r="AE86" t="s">
        <v>74</v>
      </c>
      <c r="AF86" t="s">
        <v>74</v>
      </c>
      <c r="AG86">
        <v>0</v>
      </c>
      <c r="AH86">
        <v>26</v>
      </c>
      <c r="AI86">
        <v>27</v>
      </c>
      <c r="AJ86">
        <v>0</v>
      </c>
      <c r="AK86">
        <v>4</v>
      </c>
      <c r="AL86" t="s">
        <v>925</v>
      </c>
      <c r="AM86" t="s">
        <v>926</v>
      </c>
      <c r="AN86" t="s">
        <v>927</v>
      </c>
      <c r="AO86" t="s">
        <v>928</v>
      </c>
      <c r="AP86" t="s">
        <v>74</v>
      </c>
      <c r="AQ86" t="s">
        <v>74</v>
      </c>
      <c r="AR86" t="s">
        <v>929</v>
      </c>
      <c r="AS86" t="s">
        <v>930</v>
      </c>
      <c r="AT86" t="s">
        <v>89</v>
      </c>
      <c r="AU86">
        <v>1992</v>
      </c>
      <c r="AV86">
        <v>44</v>
      </c>
      <c r="AW86">
        <v>4</v>
      </c>
      <c r="AX86" t="s">
        <v>74</v>
      </c>
      <c r="AY86" t="s">
        <v>74</v>
      </c>
      <c r="AZ86" t="s">
        <v>74</v>
      </c>
      <c r="BA86" t="s">
        <v>74</v>
      </c>
      <c r="BB86">
        <v>430</v>
      </c>
      <c r="BC86">
        <v>442</v>
      </c>
      <c r="BD86" t="s">
        <v>74</v>
      </c>
      <c r="BE86" t="s">
        <v>1053</v>
      </c>
      <c r="BF86" t="str">
        <f>HYPERLINK("http://dx.doi.org/10.1034/j.1600-0889.1992.00018.x","http://dx.doi.org/10.1034/j.1600-0889.1992.00018.x")</f>
        <v>http://dx.doi.org/10.1034/j.1600-0889.1992.00018.x</v>
      </c>
      <c r="BG86" t="s">
        <v>74</v>
      </c>
      <c r="BH86" t="s">
        <v>74</v>
      </c>
      <c r="BI86">
        <v>13</v>
      </c>
      <c r="BJ86" t="s">
        <v>379</v>
      </c>
      <c r="BK86" t="s">
        <v>661</v>
      </c>
      <c r="BL86" t="s">
        <v>379</v>
      </c>
      <c r="BM86" t="s">
        <v>932</v>
      </c>
      <c r="BN86" t="s">
        <v>74</v>
      </c>
      <c r="BO86" t="s">
        <v>74</v>
      </c>
      <c r="BP86" t="s">
        <v>74</v>
      </c>
      <c r="BQ86" t="s">
        <v>74</v>
      </c>
      <c r="BR86" t="s">
        <v>95</v>
      </c>
      <c r="BS86" t="s">
        <v>1054</v>
      </c>
      <c r="BT86" t="str">
        <f>HYPERLINK("https%3A%2F%2Fwww.webofscience.com%2Fwos%2Fwoscc%2Ffull-record%2FWOS:A1992JP02500018","View Full Record in Web of Science")</f>
        <v>View Full Record in Web of Science</v>
      </c>
    </row>
    <row r="87" spans="1:72" x14ac:dyDescent="0.15">
      <c r="A87" t="s">
        <v>72</v>
      </c>
      <c r="B87" t="s">
        <v>1055</v>
      </c>
      <c r="C87" t="s">
        <v>74</v>
      </c>
      <c r="D87" t="s">
        <v>74</v>
      </c>
      <c r="E87" t="s">
        <v>74</v>
      </c>
      <c r="F87" t="s">
        <v>1055</v>
      </c>
      <c r="G87" t="s">
        <v>74</v>
      </c>
      <c r="H87" t="s">
        <v>74</v>
      </c>
      <c r="I87" t="s">
        <v>1056</v>
      </c>
      <c r="J87" t="s">
        <v>1057</v>
      </c>
      <c r="K87" t="s">
        <v>74</v>
      </c>
      <c r="L87" t="s">
        <v>74</v>
      </c>
      <c r="M87" t="s">
        <v>77</v>
      </c>
      <c r="N87" t="s">
        <v>156</v>
      </c>
      <c r="O87" t="s">
        <v>74</v>
      </c>
      <c r="P87" t="s">
        <v>74</v>
      </c>
      <c r="Q87" t="s">
        <v>74</v>
      </c>
      <c r="R87" t="s">
        <v>74</v>
      </c>
      <c r="S87" t="s">
        <v>74</v>
      </c>
      <c r="T87" t="s">
        <v>74</v>
      </c>
      <c r="U87" t="s">
        <v>74</v>
      </c>
      <c r="V87" t="s">
        <v>74</v>
      </c>
      <c r="W87" t="s">
        <v>74</v>
      </c>
      <c r="X87" t="s">
        <v>74</v>
      </c>
      <c r="Y87" t="s">
        <v>1058</v>
      </c>
      <c r="Z87" t="s">
        <v>74</v>
      </c>
      <c r="AA87" t="s">
        <v>74</v>
      </c>
      <c r="AB87" t="s">
        <v>74</v>
      </c>
      <c r="AC87" t="s">
        <v>74</v>
      </c>
      <c r="AD87" t="s">
        <v>74</v>
      </c>
      <c r="AE87" t="s">
        <v>74</v>
      </c>
      <c r="AF87" t="s">
        <v>74</v>
      </c>
      <c r="AG87">
        <v>19</v>
      </c>
      <c r="AH87">
        <v>128</v>
      </c>
      <c r="AI87">
        <v>142</v>
      </c>
      <c r="AJ87">
        <v>1</v>
      </c>
      <c r="AK87">
        <v>16</v>
      </c>
      <c r="AL87" t="s">
        <v>1059</v>
      </c>
      <c r="AM87" t="s">
        <v>84</v>
      </c>
      <c r="AN87" t="s">
        <v>1060</v>
      </c>
      <c r="AO87" t="s">
        <v>1061</v>
      </c>
      <c r="AP87" t="s">
        <v>74</v>
      </c>
      <c r="AQ87" t="s">
        <v>74</v>
      </c>
      <c r="AR87" t="s">
        <v>1062</v>
      </c>
      <c r="AS87" t="s">
        <v>1063</v>
      </c>
      <c r="AT87" t="s">
        <v>89</v>
      </c>
      <c r="AU87">
        <v>1992</v>
      </c>
      <c r="AV87">
        <v>7</v>
      </c>
      <c r="AW87">
        <v>9</v>
      </c>
      <c r="AX87" t="s">
        <v>74</v>
      </c>
      <c r="AY87" t="s">
        <v>74</v>
      </c>
      <c r="AZ87" t="s">
        <v>74</v>
      </c>
      <c r="BA87" t="s">
        <v>74</v>
      </c>
      <c r="BB87">
        <v>286</v>
      </c>
      <c r="BC87">
        <v>287</v>
      </c>
      <c r="BD87" t="s">
        <v>74</v>
      </c>
      <c r="BE87" t="s">
        <v>1064</v>
      </c>
      <c r="BF87" t="str">
        <f>HYPERLINK("http://dx.doi.org/10.1016/0169-5347(92)90222-W","http://dx.doi.org/10.1016/0169-5347(92)90222-W")</f>
        <v>http://dx.doi.org/10.1016/0169-5347(92)90222-W</v>
      </c>
      <c r="BG87" t="s">
        <v>74</v>
      </c>
      <c r="BH87" t="s">
        <v>74</v>
      </c>
      <c r="BI87">
        <v>2</v>
      </c>
      <c r="BJ87" t="s">
        <v>1065</v>
      </c>
      <c r="BK87" t="s">
        <v>92</v>
      </c>
      <c r="BL87" t="s">
        <v>1066</v>
      </c>
      <c r="BM87" t="s">
        <v>1067</v>
      </c>
      <c r="BN87">
        <v>21236034</v>
      </c>
      <c r="BO87" t="s">
        <v>74</v>
      </c>
      <c r="BP87" t="s">
        <v>74</v>
      </c>
      <c r="BQ87" t="s">
        <v>74</v>
      </c>
      <c r="BR87" t="s">
        <v>95</v>
      </c>
      <c r="BS87" t="s">
        <v>1068</v>
      </c>
      <c r="BT87" t="str">
        <f>HYPERLINK("https%3A%2F%2Fwww.webofscience.com%2Fwos%2Fwoscc%2Ffull-record%2FWOS:A1992JJ74600002","View Full Record in Web of Science")</f>
        <v>View Full Record in Web of Science</v>
      </c>
    </row>
    <row r="88" spans="1:72" x14ac:dyDescent="0.15">
      <c r="A88" t="s">
        <v>72</v>
      </c>
      <c r="B88" t="s">
        <v>1069</v>
      </c>
      <c r="C88" t="s">
        <v>74</v>
      </c>
      <c r="D88" t="s">
        <v>74</v>
      </c>
      <c r="E88" t="s">
        <v>74</v>
      </c>
      <c r="F88" t="s">
        <v>1069</v>
      </c>
      <c r="G88" t="s">
        <v>74</v>
      </c>
      <c r="H88" t="s">
        <v>74</v>
      </c>
      <c r="I88" t="s">
        <v>1070</v>
      </c>
      <c r="J88" t="s">
        <v>1071</v>
      </c>
      <c r="K88" t="s">
        <v>74</v>
      </c>
      <c r="L88" t="s">
        <v>74</v>
      </c>
      <c r="M88" t="s">
        <v>77</v>
      </c>
      <c r="N88" t="s">
        <v>78</v>
      </c>
      <c r="O88" t="s">
        <v>74</v>
      </c>
      <c r="P88" t="s">
        <v>74</v>
      </c>
      <c r="Q88" t="s">
        <v>74</v>
      </c>
      <c r="R88" t="s">
        <v>74</v>
      </c>
      <c r="S88" t="s">
        <v>74</v>
      </c>
      <c r="T88" t="s">
        <v>1072</v>
      </c>
      <c r="U88" t="s">
        <v>1073</v>
      </c>
      <c r="V88" t="s">
        <v>74</v>
      </c>
      <c r="W88" t="s">
        <v>74</v>
      </c>
      <c r="X88" t="s">
        <v>74</v>
      </c>
      <c r="Y88" t="s">
        <v>1074</v>
      </c>
      <c r="Z88" t="s">
        <v>74</v>
      </c>
      <c r="AA88" t="s">
        <v>1075</v>
      </c>
      <c r="AB88" t="s">
        <v>74</v>
      </c>
      <c r="AC88" t="s">
        <v>74</v>
      </c>
      <c r="AD88" t="s">
        <v>74</v>
      </c>
      <c r="AE88" t="s">
        <v>74</v>
      </c>
      <c r="AF88" t="s">
        <v>74</v>
      </c>
      <c r="AG88">
        <v>16</v>
      </c>
      <c r="AH88">
        <v>6</v>
      </c>
      <c r="AI88">
        <v>7</v>
      </c>
      <c r="AJ88">
        <v>1</v>
      </c>
      <c r="AK88">
        <v>1</v>
      </c>
      <c r="AL88" t="s">
        <v>1076</v>
      </c>
      <c r="AM88" t="s">
        <v>501</v>
      </c>
      <c r="AN88" t="s">
        <v>1077</v>
      </c>
      <c r="AO88" t="s">
        <v>1078</v>
      </c>
      <c r="AP88" t="s">
        <v>74</v>
      </c>
      <c r="AQ88" t="s">
        <v>74</v>
      </c>
      <c r="AR88" t="s">
        <v>1079</v>
      </c>
      <c r="AS88" t="s">
        <v>1080</v>
      </c>
      <c r="AT88" t="s">
        <v>89</v>
      </c>
      <c r="AU88">
        <v>1992</v>
      </c>
      <c r="AV88">
        <v>106</v>
      </c>
      <c r="AW88">
        <v>1</v>
      </c>
      <c r="AX88" t="s">
        <v>74</v>
      </c>
      <c r="AY88" t="s">
        <v>74</v>
      </c>
      <c r="AZ88" t="s">
        <v>74</v>
      </c>
      <c r="BA88" t="s">
        <v>74</v>
      </c>
      <c r="BB88">
        <v>63</v>
      </c>
      <c r="BC88">
        <v>95</v>
      </c>
      <c r="BD88" t="s">
        <v>74</v>
      </c>
      <c r="BE88" t="s">
        <v>1081</v>
      </c>
      <c r="BF88" t="str">
        <f>HYPERLINK("http://dx.doi.org/10.1111/j.1096-3642.1992.tb01240.x","http://dx.doi.org/10.1111/j.1096-3642.1992.tb01240.x")</f>
        <v>http://dx.doi.org/10.1111/j.1096-3642.1992.tb01240.x</v>
      </c>
      <c r="BG88" t="s">
        <v>74</v>
      </c>
      <c r="BH88" t="s">
        <v>74</v>
      </c>
      <c r="BI88">
        <v>33</v>
      </c>
      <c r="BJ88" t="s">
        <v>243</v>
      </c>
      <c r="BK88" t="s">
        <v>92</v>
      </c>
      <c r="BL88" t="s">
        <v>243</v>
      </c>
      <c r="BM88" t="s">
        <v>1082</v>
      </c>
      <c r="BN88" t="s">
        <v>74</v>
      </c>
      <c r="BO88" t="s">
        <v>74</v>
      </c>
      <c r="BP88" t="s">
        <v>74</v>
      </c>
      <c r="BQ88" t="s">
        <v>74</v>
      </c>
      <c r="BR88" t="s">
        <v>95</v>
      </c>
      <c r="BS88" t="s">
        <v>1083</v>
      </c>
      <c r="BT88" t="str">
        <f>HYPERLINK("https%3A%2F%2Fwww.webofscience.com%2Fwos%2Fwoscc%2Ffull-record%2FWOS:A1992JU32800004","View Full Record in Web of Science")</f>
        <v>View Full Record in Web of Science</v>
      </c>
    </row>
    <row r="89" spans="1:72" x14ac:dyDescent="0.15">
      <c r="A89" t="s">
        <v>72</v>
      </c>
      <c r="B89" t="s">
        <v>1084</v>
      </c>
      <c r="C89" t="s">
        <v>74</v>
      </c>
      <c r="D89" t="s">
        <v>74</v>
      </c>
      <c r="E89" t="s">
        <v>74</v>
      </c>
      <c r="F89" t="s">
        <v>1084</v>
      </c>
      <c r="G89" t="s">
        <v>74</v>
      </c>
      <c r="H89" t="s">
        <v>74</v>
      </c>
      <c r="I89" t="s">
        <v>1085</v>
      </c>
      <c r="J89" t="s">
        <v>1086</v>
      </c>
      <c r="K89" t="s">
        <v>74</v>
      </c>
      <c r="L89" t="s">
        <v>74</v>
      </c>
      <c r="M89" t="s">
        <v>77</v>
      </c>
      <c r="N89" t="s">
        <v>78</v>
      </c>
      <c r="O89" t="s">
        <v>74</v>
      </c>
      <c r="P89" t="s">
        <v>74</v>
      </c>
      <c r="Q89" t="s">
        <v>74</v>
      </c>
      <c r="R89" t="s">
        <v>74</v>
      </c>
      <c r="S89" t="s">
        <v>74</v>
      </c>
      <c r="T89" t="s">
        <v>74</v>
      </c>
      <c r="U89" t="s">
        <v>1087</v>
      </c>
      <c r="V89" t="s">
        <v>1088</v>
      </c>
      <c r="W89" t="s">
        <v>74</v>
      </c>
      <c r="X89" t="s">
        <v>74</v>
      </c>
      <c r="Y89" t="s">
        <v>1089</v>
      </c>
      <c r="Z89" t="s">
        <v>74</v>
      </c>
      <c r="AA89" t="s">
        <v>74</v>
      </c>
      <c r="AB89" t="s">
        <v>74</v>
      </c>
      <c r="AC89" t="s">
        <v>74</v>
      </c>
      <c r="AD89" t="s">
        <v>74</v>
      </c>
      <c r="AE89" t="s">
        <v>74</v>
      </c>
      <c r="AF89" t="s">
        <v>74</v>
      </c>
      <c r="AG89">
        <v>21</v>
      </c>
      <c r="AH89">
        <v>28</v>
      </c>
      <c r="AI89">
        <v>29</v>
      </c>
      <c r="AJ89">
        <v>0</v>
      </c>
      <c r="AK89">
        <v>6</v>
      </c>
      <c r="AL89" t="s">
        <v>271</v>
      </c>
      <c r="AM89" t="s">
        <v>272</v>
      </c>
      <c r="AN89" t="s">
        <v>273</v>
      </c>
      <c r="AO89" t="s">
        <v>1090</v>
      </c>
      <c r="AP89" t="s">
        <v>74</v>
      </c>
      <c r="AQ89" t="s">
        <v>74</v>
      </c>
      <c r="AR89" t="s">
        <v>1086</v>
      </c>
      <c r="AS89" t="s">
        <v>1091</v>
      </c>
      <c r="AT89" t="s">
        <v>1092</v>
      </c>
      <c r="AU89">
        <v>1992</v>
      </c>
      <c r="AV89">
        <v>210</v>
      </c>
      <c r="AW89" t="s">
        <v>295</v>
      </c>
      <c r="AX89" t="s">
        <v>74</v>
      </c>
      <c r="AY89" t="s">
        <v>74</v>
      </c>
      <c r="AZ89" t="s">
        <v>74</v>
      </c>
      <c r="BA89" t="s">
        <v>74</v>
      </c>
      <c r="BB89">
        <v>21</v>
      </c>
      <c r="BC89">
        <v>32</v>
      </c>
      <c r="BD89" t="s">
        <v>74</v>
      </c>
      <c r="BE89" t="s">
        <v>1093</v>
      </c>
      <c r="BF89" t="str">
        <f>HYPERLINK("http://dx.doi.org/10.1016/0040-1951(92)90125-P","http://dx.doi.org/10.1016/0040-1951(92)90125-P")</f>
        <v>http://dx.doi.org/10.1016/0040-1951(92)90125-P</v>
      </c>
      <c r="BG89" t="s">
        <v>74</v>
      </c>
      <c r="BH89" t="s">
        <v>74</v>
      </c>
      <c r="BI89">
        <v>12</v>
      </c>
      <c r="BJ89" t="s">
        <v>297</v>
      </c>
      <c r="BK89" t="s">
        <v>92</v>
      </c>
      <c r="BL89" t="s">
        <v>297</v>
      </c>
      <c r="BM89" t="s">
        <v>1094</v>
      </c>
      <c r="BN89" t="s">
        <v>74</v>
      </c>
      <c r="BO89" t="s">
        <v>74</v>
      </c>
      <c r="BP89" t="s">
        <v>74</v>
      </c>
      <c r="BQ89" t="s">
        <v>74</v>
      </c>
      <c r="BR89" t="s">
        <v>95</v>
      </c>
      <c r="BS89" t="s">
        <v>1095</v>
      </c>
      <c r="BT89" t="str">
        <f>HYPERLINK("https%3A%2F%2Fwww.webofscience.com%2Fwos%2Fwoscc%2Ffull-record%2FWOS:A1992JP00800002","View Full Record in Web of Science")</f>
        <v>View Full Record in Web of Science</v>
      </c>
    </row>
    <row r="90" spans="1:72" x14ac:dyDescent="0.15">
      <c r="A90" t="s">
        <v>72</v>
      </c>
      <c r="B90" t="s">
        <v>1096</v>
      </c>
      <c r="C90" t="s">
        <v>74</v>
      </c>
      <c r="D90" t="s">
        <v>74</v>
      </c>
      <c r="E90" t="s">
        <v>74</v>
      </c>
      <c r="F90" t="s">
        <v>1096</v>
      </c>
      <c r="G90" t="s">
        <v>74</v>
      </c>
      <c r="H90" t="s">
        <v>74</v>
      </c>
      <c r="I90" t="s">
        <v>1097</v>
      </c>
      <c r="J90" t="s">
        <v>1098</v>
      </c>
      <c r="K90" t="s">
        <v>74</v>
      </c>
      <c r="L90" t="s">
        <v>74</v>
      </c>
      <c r="M90" t="s">
        <v>77</v>
      </c>
      <c r="N90" t="s">
        <v>78</v>
      </c>
      <c r="O90" t="s">
        <v>74</v>
      </c>
      <c r="P90" t="s">
        <v>74</v>
      </c>
      <c r="Q90" t="s">
        <v>74</v>
      </c>
      <c r="R90" t="s">
        <v>74</v>
      </c>
      <c r="S90" t="s">
        <v>74</v>
      </c>
      <c r="T90" t="s">
        <v>74</v>
      </c>
      <c r="U90" t="s">
        <v>1099</v>
      </c>
      <c r="V90" t="s">
        <v>1100</v>
      </c>
      <c r="W90" t="s">
        <v>1101</v>
      </c>
      <c r="X90" t="s">
        <v>1102</v>
      </c>
      <c r="Y90" t="s">
        <v>1103</v>
      </c>
      <c r="Z90" t="s">
        <v>74</v>
      </c>
      <c r="AA90" t="s">
        <v>1104</v>
      </c>
      <c r="AB90" t="s">
        <v>1105</v>
      </c>
      <c r="AC90" t="s">
        <v>74</v>
      </c>
      <c r="AD90" t="s">
        <v>74</v>
      </c>
      <c r="AE90" t="s">
        <v>74</v>
      </c>
      <c r="AF90" t="s">
        <v>74</v>
      </c>
      <c r="AG90">
        <v>15</v>
      </c>
      <c r="AH90">
        <v>27</v>
      </c>
      <c r="AI90">
        <v>28</v>
      </c>
      <c r="AJ90">
        <v>2</v>
      </c>
      <c r="AK90">
        <v>9</v>
      </c>
      <c r="AL90" t="s">
        <v>352</v>
      </c>
      <c r="AM90" t="s">
        <v>309</v>
      </c>
      <c r="AN90" t="s">
        <v>833</v>
      </c>
      <c r="AO90" t="s">
        <v>1106</v>
      </c>
      <c r="AP90" t="s">
        <v>74</v>
      </c>
      <c r="AQ90" t="s">
        <v>74</v>
      </c>
      <c r="AR90" t="s">
        <v>1107</v>
      </c>
      <c r="AS90" t="s">
        <v>1108</v>
      </c>
      <c r="AT90" t="s">
        <v>1109</v>
      </c>
      <c r="AU90">
        <v>1992</v>
      </c>
      <c r="AV90">
        <v>19</v>
      </c>
      <c r="AW90">
        <v>16</v>
      </c>
      <c r="AX90" t="s">
        <v>74</v>
      </c>
      <c r="AY90" t="s">
        <v>74</v>
      </c>
      <c r="AZ90" t="s">
        <v>74</v>
      </c>
      <c r="BA90" t="s">
        <v>74</v>
      </c>
      <c r="BB90">
        <v>1647</v>
      </c>
      <c r="BC90">
        <v>1650</v>
      </c>
      <c r="BD90" t="s">
        <v>74</v>
      </c>
      <c r="BE90" t="s">
        <v>1110</v>
      </c>
      <c r="BF90" t="str">
        <f>HYPERLINK("http://dx.doi.org/10.1029/92GL01876","http://dx.doi.org/10.1029/92GL01876")</f>
        <v>http://dx.doi.org/10.1029/92GL01876</v>
      </c>
      <c r="BG90" t="s">
        <v>74</v>
      </c>
      <c r="BH90" t="s">
        <v>74</v>
      </c>
      <c r="BI90">
        <v>4</v>
      </c>
      <c r="BJ90" t="s">
        <v>173</v>
      </c>
      <c r="BK90" t="s">
        <v>92</v>
      </c>
      <c r="BL90" t="s">
        <v>174</v>
      </c>
      <c r="BM90" t="s">
        <v>1111</v>
      </c>
      <c r="BN90" t="s">
        <v>74</v>
      </c>
      <c r="BO90" t="s">
        <v>1112</v>
      </c>
      <c r="BP90" t="s">
        <v>74</v>
      </c>
      <c r="BQ90" t="s">
        <v>74</v>
      </c>
      <c r="BR90" t="s">
        <v>95</v>
      </c>
      <c r="BS90" t="s">
        <v>1113</v>
      </c>
      <c r="BT90" t="str">
        <f>HYPERLINK("https%3A%2F%2Fwww.webofscience.com%2Fwos%2Fwoscc%2Ffull-record%2FWOS:A1992JL39300006","View Full Record in Web of Science")</f>
        <v>View Full Record in Web of Science</v>
      </c>
    </row>
    <row r="91" spans="1:72" x14ac:dyDescent="0.15">
      <c r="A91" t="s">
        <v>72</v>
      </c>
      <c r="B91" t="s">
        <v>1114</v>
      </c>
      <c r="C91" t="s">
        <v>74</v>
      </c>
      <c r="D91" t="s">
        <v>74</v>
      </c>
      <c r="E91" t="s">
        <v>74</v>
      </c>
      <c r="F91" t="s">
        <v>1114</v>
      </c>
      <c r="G91" t="s">
        <v>74</v>
      </c>
      <c r="H91" t="s">
        <v>74</v>
      </c>
      <c r="I91" t="s">
        <v>1115</v>
      </c>
      <c r="J91" t="s">
        <v>1116</v>
      </c>
      <c r="K91" t="s">
        <v>74</v>
      </c>
      <c r="L91" t="s">
        <v>74</v>
      </c>
      <c r="M91" t="s">
        <v>77</v>
      </c>
      <c r="N91" t="s">
        <v>78</v>
      </c>
      <c r="O91" t="s">
        <v>74</v>
      </c>
      <c r="P91" t="s">
        <v>74</v>
      </c>
      <c r="Q91" t="s">
        <v>74</v>
      </c>
      <c r="R91" t="s">
        <v>74</v>
      </c>
      <c r="S91" t="s">
        <v>74</v>
      </c>
      <c r="T91" t="s">
        <v>74</v>
      </c>
      <c r="U91" t="s">
        <v>1117</v>
      </c>
      <c r="V91" t="s">
        <v>1118</v>
      </c>
      <c r="W91" t="s">
        <v>1119</v>
      </c>
      <c r="X91" t="s">
        <v>1120</v>
      </c>
      <c r="Y91" t="s">
        <v>1121</v>
      </c>
      <c r="Z91" t="s">
        <v>74</v>
      </c>
      <c r="AA91" t="s">
        <v>1122</v>
      </c>
      <c r="AB91" t="s">
        <v>1123</v>
      </c>
      <c r="AC91" t="s">
        <v>74</v>
      </c>
      <c r="AD91" t="s">
        <v>74</v>
      </c>
      <c r="AE91" t="s">
        <v>74</v>
      </c>
      <c r="AF91" t="s">
        <v>74</v>
      </c>
      <c r="AG91">
        <v>34</v>
      </c>
      <c r="AH91">
        <v>10</v>
      </c>
      <c r="AI91">
        <v>10</v>
      </c>
      <c r="AJ91">
        <v>0</v>
      </c>
      <c r="AK91">
        <v>3</v>
      </c>
      <c r="AL91" t="s">
        <v>352</v>
      </c>
      <c r="AM91" t="s">
        <v>309</v>
      </c>
      <c r="AN91" t="s">
        <v>353</v>
      </c>
      <c r="AO91" t="s">
        <v>1124</v>
      </c>
      <c r="AP91" t="s">
        <v>74</v>
      </c>
      <c r="AQ91" t="s">
        <v>74</v>
      </c>
      <c r="AR91" t="s">
        <v>1125</v>
      </c>
      <c r="AS91" t="s">
        <v>1126</v>
      </c>
      <c r="AT91" t="s">
        <v>1127</v>
      </c>
      <c r="AU91">
        <v>1992</v>
      </c>
      <c r="AV91">
        <v>97</v>
      </c>
      <c r="AW91" t="s">
        <v>1128</v>
      </c>
      <c r="AX91" t="s">
        <v>74</v>
      </c>
      <c r="AY91" t="s">
        <v>74</v>
      </c>
      <c r="AZ91" t="s">
        <v>74</v>
      </c>
      <c r="BA91" t="s">
        <v>74</v>
      </c>
      <c r="BB91">
        <v>13015</v>
      </c>
      <c r="BC91">
        <v>13024</v>
      </c>
      <c r="BD91" t="s">
        <v>74</v>
      </c>
      <c r="BE91" t="s">
        <v>1129</v>
      </c>
      <c r="BF91" t="str">
        <f>HYPERLINK("http://dx.doi.org/10.1029/92JD01359","http://dx.doi.org/10.1029/92JD01359")</f>
        <v>http://dx.doi.org/10.1029/92JD01359</v>
      </c>
      <c r="BG91" t="s">
        <v>74</v>
      </c>
      <c r="BH91" t="s">
        <v>74</v>
      </c>
      <c r="BI91">
        <v>10</v>
      </c>
      <c r="BJ91" t="s">
        <v>379</v>
      </c>
      <c r="BK91" t="s">
        <v>92</v>
      </c>
      <c r="BL91" t="s">
        <v>379</v>
      </c>
      <c r="BM91" t="s">
        <v>1130</v>
      </c>
      <c r="BN91" t="s">
        <v>74</v>
      </c>
      <c r="BO91" t="s">
        <v>74</v>
      </c>
      <c r="BP91" t="s">
        <v>74</v>
      </c>
      <c r="BQ91" t="s">
        <v>74</v>
      </c>
      <c r="BR91" t="s">
        <v>95</v>
      </c>
      <c r="BS91" t="s">
        <v>1131</v>
      </c>
      <c r="BT91" t="str">
        <f>HYPERLINK("https%3A%2F%2Fwww.webofscience.com%2Fwos%2Fwoscc%2Ffull-record%2FWOS:A1992JL28200020","View Full Record in Web of Science")</f>
        <v>View Full Record in Web of Science</v>
      </c>
    </row>
    <row r="92" spans="1:72" x14ac:dyDescent="0.15">
      <c r="A92" t="s">
        <v>72</v>
      </c>
      <c r="B92" t="s">
        <v>1132</v>
      </c>
      <c r="C92" t="s">
        <v>74</v>
      </c>
      <c r="D92" t="s">
        <v>74</v>
      </c>
      <c r="E92" t="s">
        <v>74</v>
      </c>
      <c r="F92" t="s">
        <v>1132</v>
      </c>
      <c r="G92" t="s">
        <v>74</v>
      </c>
      <c r="H92" t="s">
        <v>74</v>
      </c>
      <c r="I92" t="s">
        <v>1133</v>
      </c>
      <c r="J92" t="s">
        <v>1116</v>
      </c>
      <c r="K92" t="s">
        <v>74</v>
      </c>
      <c r="L92" t="s">
        <v>74</v>
      </c>
      <c r="M92" t="s">
        <v>77</v>
      </c>
      <c r="N92" t="s">
        <v>78</v>
      </c>
      <c r="O92" t="s">
        <v>74</v>
      </c>
      <c r="P92" t="s">
        <v>74</v>
      </c>
      <c r="Q92" t="s">
        <v>74</v>
      </c>
      <c r="R92" t="s">
        <v>74</v>
      </c>
      <c r="S92" t="s">
        <v>74</v>
      </c>
      <c r="T92" t="s">
        <v>74</v>
      </c>
      <c r="U92" t="s">
        <v>1134</v>
      </c>
      <c r="V92" t="s">
        <v>1135</v>
      </c>
      <c r="W92" t="s">
        <v>1136</v>
      </c>
      <c r="X92" t="s">
        <v>1137</v>
      </c>
      <c r="Y92" t="s">
        <v>1138</v>
      </c>
      <c r="Z92" t="s">
        <v>74</v>
      </c>
      <c r="AA92" t="s">
        <v>1139</v>
      </c>
      <c r="AB92" t="s">
        <v>1140</v>
      </c>
      <c r="AC92" t="s">
        <v>74</v>
      </c>
      <c r="AD92" t="s">
        <v>74</v>
      </c>
      <c r="AE92" t="s">
        <v>74</v>
      </c>
      <c r="AF92" t="s">
        <v>74</v>
      </c>
      <c r="AG92">
        <v>47</v>
      </c>
      <c r="AH92">
        <v>19</v>
      </c>
      <c r="AI92">
        <v>19</v>
      </c>
      <c r="AJ92">
        <v>0</v>
      </c>
      <c r="AK92">
        <v>3</v>
      </c>
      <c r="AL92" t="s">
        <v>352</v>
      </c>
      <c r="AM92" t="s">
        <v>309</v>
      </c>
      <c r="AN92" t="s">
        <v>353</v>
      </c>
      <c r="AO92" t="s">
        <v>1124</v>
      </c>
      <c r="AP92" t="s">
        <v>74</v>
      </c>
      <c r="AQ92" t="s">
        <v>74</v>
      </c>
      <c r="AR92" t="s">
        <v>1125</v>
      </c>
      <c r="AS92" t="s">
        <v>1126</v>
      </c>
      <c r="AT92" t="s">
        <v>1127</v>
      </c>
      <c r="AU92">
        <v>1992</v>
      </c>
      <c r="AV92">
        <v>97</v>
      </c>
      <c r="AW92" t="s">
        <v>1128</v>
      </c>
      <c r="AX92" t="s">
        <v>74</v>
      </c>
      <c r="AY92" t="s">
        <v>74</v>
      </c>
      <c r="AZ92" t="s">
        <v>74</v>
      </c>
      <c r="BA92" t="s">
        <v>74</v>
      </c>
      <c r="BB92">
        <v>13025</v>
      </c>
      <c r="BC92">
        <v>13038</v>
      </c>
      <c r="BD92" t="s">
        <v>74</v>
      </c>
      <c r="BE92" t="s">
        <v>1141</v>
      </c>
      <c r="BF92" t="str">
        <f>HYPERLINK("http://dx.doi.org/10.1029/92JD00933","http://dx.doi.org/10.1029/92JD00933")</f>
        <v>http://dx.doi.org/10.1029/92JD00933</v>
      </c>
      <c r="BG92" t="s">
        <v>74</v>
      </c>
      <c r="BH92" t="s">
        <v>74</v>
      </c>
      <c r="BI92">
        <v>14</v>
      </c>
      <c r="BJ92" t="s">
        <v>379</v>
      </c>
      <c r="BK92" t="s">
        <v>92</v>
      </c>
      <c r="BL92" t="s">
        <v>379</v>
      </c>
      <c r="BM92" t="s">
        <v>1130</v>
      </c>
      <c r="BN92" t="s">
        <v>74</v>
      </c>
      <c r="BO92" t="s">
        <v>74</v>
      </c>
      <c r="BP92" t="s">
        <v>74</v>
      </c>
      <c r="BQ92" t="s">
        <v>74</v>
      </c>
      <c r="BR92" t="s">
        <v>95</v>
      </c>
      <c r="BS92" t="s">
        <v>1142</v>
      </c>
      <c r="BT92" t="str">
        <f>HYPERLINK("https%3A%2F%2Fwww.webofscience.com%2Fwos%2Fwoscc%2Ffull-record%2FWOS:A1992JL28200021","View Full Record in Web of Science")</f>
        <v>View Full Record in Web of Science</v>
      </c>
    </row>
    <row r="93" spans="1:72" x14ac:dyDescent="0.15">
      <c r="A93" t="s">
        <v>72</v>
      </c>
      <c r="B93" t="s">
        <v>1143</v>
      </c>
      <c r="C93" t="s">
        <v>74</v>
      </c>
      <c r="D93" t="s">
        <v>74</v>
      </c>
      <c r="E93" t="s">
        <v>74</v>
      </c>
      <c r="F93" t="s">
        <v>1143</v>
      </c>
      <c r="G93" t="s">
        <v>74</v>
      </c>
      <c r="H93" t="s">
        <v>74</v>
      </c>
      <c r="I93" t="s">
        <v>1144</v>
      </c>
      <c r="J93" t="s">
        <v>1145</v>
      </c>
      <c r="K93" t="s">
        <v>74</v>
      </c>
      <c r="L93" t="s">
        <v>74</v>
      </c>
      <c r="M93" t="s">
        <v>77</v>
      </c>
      <c r="N93" t="s">
        <v>78</v>
      </c>
      <c r="O93" t="s">
        <v>74</v>
      </c>
      <c r="P93" t="s">
        <v>74</v>
      </c>
      <c r="Q93" t="s">
        <v>74</v>
      </c>
      <c r="R93" t="s">
        <v>74</v>
      </c>
      <c r="S93" t="s">
        <v>74</v>
      </c>
      <c r="T93" t="s">
        <v>74</v>
      </c>
      <c r="U93" t="s">
        <v>1146</v>
      </c>
      <c r="V93" t="s">
        <v>1147</v>
      </c>
      <c r="W93" t="s">
        <v>1148</v>
      </c>
      <c r="X93" t="s">
        <v>443</v>
      </c>
      <c r="Y93" t="s">
        <v>74</v>
      </c>
      <c r="Z93" t="s">
        <v>74</v>
      </c>
      <c r="AA93" t="s">
        <v>1149</v>
      </c>
      <c r="AB93" t="s">
        <v>1150</v>
      </c>
      <c r="AC93" t="s">
        <v>74</v>
      </c>
      <c r="AD93" t="s">
        <v>74</v>
      </c>
      <c r="AE93" t="s">
        <v>74</v>
      </c>
      <c r="AF93" t="s">
        <v>74</v>
      </c>
      <c r="AG93">
        <v>61</v>
      </c>
      <c r="AH93">
        <v>150</v>
      </c>
      <c r="AI93">
        <v>152</v>
      </c>
      <c r="AJ93">
        <v>0</v>
      </c>
      <c r="AK93">
        <v>8</v>
      </c>
      <c r="AL93" t="s">
        <v>308</v>
      </c>
      <c r="AM93" t="s">
        <v>309</v>
      </c>
      <c r="AN93" t="s">
        <v>1151</v>
      </c>
      <c r="AO93" t="s">
        <v>1152</v>
      </c>
      <c r="AP93" t="s">
        <v>74</v>
      </c>
      <c r="AQ93" t="s">
        <v>74</v>
      </c>
      <c r="AR93" t="s">
        <v>1153</v>
      </c>
      <c r="AS93" t="s">
        <v>1154</v>
      </c>
      <c r="AT93" t="s">
        <v>1127</v>
      </c>
      <c r="AU93">
        <v>1992</v>
      </c>
      <c r="AV93">
        <v>96</v>
      </c>
      <c r="AW93">
        <v>17</v>
      </c>
      <c r="AX93" t="s">
        <v>74</v>
      </c>
      <c r="AY93" t="s">
        <v>74</v>
      </c>
      <c r="AZ93" t="s">
        <v>74</v>
      </c>
      <c r="BA93" t="s">
        <v>74</v>
      </c>
      <c r="BB93">
        <v>7079</v>
      </c>
      <c r="BC93">
        <v>7088</v>
      </c>
      <c r="BD93" t="s">
        <v>74</v>
      </c>
      <c r="BE93" t="s">
        <v>1155</v>
      </c>
      <c r="BF93" t="str">
        <f>HYPERLINK("http://dx.doi.org/10.1021/j100196a044","http://dx.doi.org/10.1021/j100196a044")</f>
        <v>http://dx.doi.org/10.1021/j100196a044</v>
      </c>
      <c r="BG93" t="s">
        <v>74</v>
      </c>
      <c r="BH93" t="s">
        <v>74</v>
      </c>
      <c r="BI93">
        <v>10</v>
      </c>
      <c r="BJ93" t="s">
        <v>1156</v>
      </c>
      <c r="BK93" t="s">
        <v>92</v>
      </c>
      <c r="BL93" t="s">
        <v>1157</v>
      </c>
      <c r="BM93" t="s">
        <v>1158</v>
      </c>
      <c r="BN93" t="s">
        <v>74</v>
      </c>
      <c r="BO93" t="s">
        <v>74</v>
      </c>
      <c r="BP93" t="s">
        <v>74</v>
      </c>
      <c r="BQ93" t="s">
        <v>74</v>
      </c>
      <c r="BR93" t="s">
        <v>95</v>
      </c>
      <c r="BS93" t="s">
        <v>1159</v>
      </c>
      <c r="BT93" t="str">
        <f>HYPERLINK("https%3A%2F%2Fwww.webofscience.com%2Fwos%2Fwoscc%2Ffull-record%2FWOS:A1992JK80700044","View Full Record in Web of Science")</f>
        <v>View Full Record in Web of Science</v>
      </c>
    </row>
    <row r="94" spans="1:72" x14ac:dyDescent="0.15">
      <c r="A94" t="s">
        <v>72</v>
      </c>
      <c r="B94" t="s">
        <v>1160</v>
      </c>
      <c r="C94" t="s">
        <v>74</v>
      </c>
      <c r="D94" t="s">
        <v>74</v>
      </c>
      <c r="E94" t="s">
        <v>74</v>
      </c>
      <c r="F94" t="s">
        <v>1160</v>
      </c>
      <c r="G94" t="s">
        <v>74</v>
      </c>
      <c r="H94" t="s">
        <v>74</v>
      </c>
      <c r="I94" t="s">
        <v>1161</v>
      </c>
      <c r="J94" t="s">
        <v>1086</v>
      </c>
      <c r="K94" t="s">
        <v>74</v>
      </c>
      <c r="L94" t="s">
        <v>74</v>
      </c>
      <c r="M94" t="s">
        <v>77</v>
      </c>
      <c r="N94" t="s">
        <v>52</v>
      </c>
      <c r="O94" t="s">
        <v>74</v>
      </c>
      <c r="P94" t="s">
        <v>74</v>
      </c>
      <c r="Q94" t="s">
        <v>74</v>
      </c>
      <c r="R94" t="s">
        <v>74</v>
      </c>
      <c r="S94" t="s">
        <v>74</v>
      </c>
      <c r="T94" t="s">
        <v>74</v>
      </c>
      <c r="U94" t="s">
        <v>1162</v>
      </c>
      <c r="V94" t="s">
        <v>74</v>
      </c>
      <c r="W94" t="s">
        <v>498</v>
      </c>
      <c r="X94" t="s">
        <v>183</v>
      </c>
      <c r="Y94" t="s">
        <v>1163</v>
      </c>
      <c r="Z94" t="s">
        <v>74</v>
      </c>
      <c r="AA94" t="s">
        <v>74</v>
      </c>
      <c r="AB94" t="s">
        <v>74</v>
      </c>
      <c r="AC94" t="s">
        <v>74</v>
      </c>
      <c r="AD94" t="s">
        <v>74</v>
      </c>
      <c r="AE94" t="s">
        <v>74</v>
      </c>
      <c r="AF94" t="s">
        <v>74</v>
      </c>
      <c r="AG94">
        <v>14</v>
      </c>
      <c r="AH94">
        <v>0</v>
      </c>
      <c r="AI94">
        <v>0</v>
      </c>
      <c r="AJ94">
        <v>0</v>
      </c>
      <c r="AK94">
        <v>1</v>
      </c>
      <c r="AL94" t="s">
        <v>271</v>
      </c>
      <c r="AM94" t="s">
        <v>272</v>
      </c>
      <c r="AN94" t="s">
        <v>273</v>
      </c>
      <c r="AO94" t="s">
        <v>1090</v>
      </c>
      <c r="AP94" t="s">
        <v>74</v>
      </c>
      <c r="AQ94" t="s">
        <v>74</v>
      </c>
      <c r="AR94" t="s">
        <v>1086</v>
      </c>
      <c r="AS94" t="s">
        <v>1091</v>
      </c>
      <c r="AT94" t="s">
        <v>1127</v>
      </c>
      <c r="AU94">
        <v>1992</v>
      </c>
      <c r="AV94">
        <v>209</v>
      </c>
      <c r="AW94" t="s">
        <v>1164</v>
      </c>
      <c r="AX94" t="s">
        <v>74</v>
      </c>
      <c r="AY94" t="s">
        <v>74</v>
      </c>
      <c r="AZ94" t="s">
        <v>74</v>
      </c>
      <c r="BA94" t="s">
        <v>74</v>
      </c>
      <c r="BB94">
        <v>209</v>
      </c>
      <c r="BC94">
        <v>211</v>
      </c>
      <c r="BD94" t="s">
        <v>74</v>
      </c>
      <c r="BE94" t="s">
        <v>1165</v>
      </c>
      <c r="BF94" t="str">
        <f>HYPERLINK("http://dx.doi.org/10.1016/0040-1951(92)90024-Z","http://dx.doi.org/10.1016/0040-1951(92)90024-Z")</f>
        <v>http://dx.doi.org/10.1016/0040-1951(92)90024-Z</v>
      </c>
      <c r="BG94" t="s">
        <v>74</v>
      </c>
      <c r="BH94" t="s">
        <v>74</v>
      </c>
      <c r="BI94">
        <v>3</v>
      </c>
      <c r="BJ94" t="s">
        <v>297</v>
      </c>
      <c r="BK94" t="s">
        <v>92</v>
      </c>
      <c r="BL94" t="s">
        <v>297</v>
      </c>
      <c r="BM94" t="s">
        <v>1166</v>
      </c>
      <c r="BN94" t="s">
        <v>74</v>
      </c>
      <c r="BO94" t="s">
        <v>74</v>
      </c>
      <c r="BP94" t="s">
        <v>74</v>
      </c>
      <c r="BQ94" t="s">
        <v>74</v>
      </c>
      <c r="BR94" t="s">
        <v>95</v>
      </c>
      <c r="BS94" t="s">
        <v>1167</v>
      </c>
      <c r="BT94" t="str">
        <f>HYPERLINK("https%3A%2F%2Fwww.webofscience.com%2Fwos%2Fwoscc%2Ffull-record%2FWOS:A1992JN38900023","View Full Record in Web of Science")</f>
        <v>View Full Record in Web of Science</v>
      </c>
    </row>
    <row r="95" spans="1:72" x14ac:dyDescent="0.15">
      <c r="A95" t="s">
        <v>72</v>
      </c>
      <c r="B95" t="s">
        <v>1168</v>
      </c>
      <c r="C95" t="s">
        <v>74</v>
      </c>
      <c r="D95" t="s">
        <v>74</v>
      </c>
      <c r="E95" t="s">
        <v>74</v>
      </c>
      <c r="F95" t="s">
        <v>1168</v>
      </c>
      <c r="G95" t="s">
        <v>74</v>
      </c>
      <c r="H95" t="s">
        <v>74</v>
      </c>
      <c r="I95" t="s">
        <v>1169</v>
      </c>
      <c r="J95" t="s">
        <v>1170</v>
      </c>
      <c r="K95" t="s">
        <v>74</v>
      </c>
      <c r="L95" t="s">
        <v>74</v>
      </c>
      <c r="M95" t="s">
        <v>77</v>
      </c>
      <c r="N95" t="s">
        <v>156</v>
      </c>
      <c r="O95" t="s">
        <v>74</v>
      </c>
      <c r="P95" t="s">
        <v>74</v>
      </c>
      <c r="Q95" t="s">
        <v>74</v>
      </c>
      <c r="R95" t="s">
        <v>74</v>
      </c>
      <c r="S95" t="s">
        <v>74</v>
      </c>
      <c r="T95" t="s">
        <v>74</v>
      </c>
      <c r="U95" t="s">
        <v>74</v>
      </c>
      <c r="V95" t="s">
        <v>74</v>
      </c>
      <c r="W95" t="s">
        <v>74</v>
      </c>
      <c r="X95" t="s">
        <v>74</v>
      </c>
      <c r="Y95" t="s">
        <v>74</v>
      </c>
      <c r="Z95" t="s">
        <v>74</v>
      </c>
      <c r="AA95" t="s">
        <v>74</v>
      </c>
      <c r="AB95" t="s">
        <v>74</v>
      </c>
      <c r="AC95" t="s">
        <v>74</v>
      </c>
      <c r="AD95" t="s">
        <v>74</v>
      </c>
      <c r="AE95" t="s">
        <v>74</v>
      </c>
      <c r="AF95" t="s">
        <v>74</v>
      </c>
      <c r="AG95">
        <v>0</v>
      </c>
      <c r="AH95">
        <v>0</v>
      </c>
      <c r="AI95">
        <v>0</v>
      </c>
      <c r="AJ95">
        <v>0</v>
      </c>
      <c r="AK95">
        <v>0</v>
      </c>
      <c r="AL95" t="s">
        <v>1171</v>
      </c>
      <c r="AM95" t="s">
        <v>1172</v>
      </c>
      <c r="AN95" t="s">
        <v>1173</v>
      </c>
      <c r="AO95" t="s">
        <v>1174</v>
      </c>
      <c r="AP95" t="s">
        <v>74</v>
      </c>
      <c r="AQ95" t="s">
        <v>74</v>
      </c>
      <c r="AR95" t="s">
        <v>1175</v>
      </c>
      <c r="AS95" t="s">
        <v>1176</v>
      </c>
      <c r="AT95" t="s">
        <v>1177</v>
      </c>
      <c r="AU95">
        <v>1992</v>
      </c>
      <c r="AV95">
        <v>157</v>
      </c>
      <c r="AW95">
        <v>4</v>
      </c>
      <c r="AX95" t="s">
        <v>74</v>
      </c>
      <c r="AY95" t="s">
        <v>74</v>
      </c>
      <c r="AZ95" t="s">
        <v>74</v>
      </c>
      <c r="BA95" t="s">
        <v>74</v>
      </c>
      <c r="BB95">
        <v>253</v>
      </c>
      <c r="BC95">
        <v>258</v>
      </c>
      <c r="BD95" t="s">
        <v>74</v>
      </c>
      <c r="BE95" t="s">
        <v>1178</v>
      </c>
      <c r="BF95" t="str">
        <f>HYPERLINK("http://dx.doi.org/10.5694/j.1326-5377.1992.tb137131.x","http://dx.doi.org/10.5694/j.1326-5377.1992.tb137131.x")</f>
        <v>http://dx.doi.org/10.5694/j.1326-5377.1992.tb137131.x</v>
      </c>
      <c r="BG95" t="s">
        <v>74</v>
      </c>
      <c r="BH95" t="s">
        <v>74</v>
      </c>
      <c r="BI95">
        <v>6</v>
      </c>
      <c r="BJ95" t="s">
        <v>1179</v>
      </c>
      <c r="BK95" t="s">
        <v>92</v>
      </c>
      <c r="BL95" t="s">
        <v>1180</v>
      </c>
      <c r="BM95" t="s">
        <v>1181</v>
      </c>
      <c r="BN95">
        <v>1435442</v>
      </c>
      <c r="BO95" t="s">
        <v>74</v>
      </c>
      <c r="BP95" t="s">
        <v>74</v>
      </c>
      <c r="BQ95" t="s">
        <v>74</v>
      </c>
      <c r="BR95" t="s">
        <v>95</v>
      </c>
      <c r="BS95" t="s">
        <v>1182</v>
      </c>
      <c r="BT95" t="str">
        <f>HYPERLINK("https%3A%2F%2Fwww.webofscience.com%2Fwos%2Fwoscc%2Ffull-record%2FWOS:A1992JQ85000013","View Full Record in Web of Science")</f>
        <v>View Full Record in Web of Science</v>
      </c>
    </row>
    <row r="96" spans="1:72" x14ac:dyDescent="0.15">
      <c r="A96" t="s">
        <v>72</v>
      </c>
      <c r="B96" t="s">
        <v>1183</v>
      </c>
      <c r="C96" t="s">
        <v>74</v>
      </c>
      <c r="D96" t="s">
        <v>74</v>
      </c>
      <c r="E96" t="s">
        <v>74</v>
      </c>
      <c r="F96" t="s">
        <v>1183</v>
      </c>
      <c r="G96" t="s">
        <v>74</v>
      </c>
      <c r="H96" t="s">
        <v>74</v>
      </c>
      <c r="I96" t="s">
        <v>1184</v>
      </c>
      <c r="J96" t="s">
        <v>1185</v>
      </c>
      <c r="K96" t="s">
        <v>74</v>
      </c>
      <c r="L96" t="s">
        <v>74</v>
      </c>
      <c r="M96" t="s">
        <v>77</v>
      </c>
      <c r="N96" t="s">
        <v>78</v>
      </c>
      <c r="O96" t="s">
        <v>74</v>
      </c>
      <c r="P96" t="s">
        <v>74</v>
      </c>
      <c r="Q96" t="s">
        <v>74</v>
      </c>
      <c r="R96" t="s">
        <v>74</v>
      </c>
      <c r="S96" t="s">
        <v>74</v>
      </c>
      <c r="T96" t="s">
        <v>74</v>
      </c>
      <c r="U96" t="s">
        <v>1186</v>
      </c>
      <c r="V96" t="s">
        <v>1187</v>
      </c>
      <c r="W96" t="s">
        <v>1188</v>
      </c>
      <c r="X96" t="s">
        <v>1189</v>
      </c>
      <c r="Y96" t="s">
        <v>1190</v>
      </c>
      <c r="Z96" t="s">
        <v>74</v>
      </c>
      <c r="AA96" t="s">
        <v>1191</v>
      </c>
      <c r="AB96" t="s">
        <v>1192</v>
      </c>
      <c r="AC96" t="s">
        <v>74</v>
      </c>
      <c r="AD96" t="s">
        <v>74</v>
      </c>
      <c r="AE96" t="s">
        <v>74</v>
      </c>
      <c r="AF96" t="s">
        <v>74</v>
      </c>
      <c r="AG96">
        <v>54</v>
      </c>
      <c r="AH96">
        <v>34</v>
      </c>
      <c r="AI96">
        <v>34</v>
      </c>
      <c r="AJ96">
        <v>0</v>
      </c>
      <c r="AK96">
        <v>5</v>
      </c>
      <c r="AL96" t="s">
        <v>352</v>
      </c>
      <c r="AM96" t="s">
        <v>309</v>
      </c>
      <c r="AN96" t="s">
        <v>353</v>
      </c>
      <c r="AO96" t="s">
        <v>1193</v>
      </c>
      <c r="AP96" t="s">
        <v>1194</v>
      </c>
      <c r="AQ96" t="s">
        <v>74</v>
      </c>
      <c r="AR96" t="s">
        <v>1195</v>
      </c>
      <c r="AS96" t="s">
        <v>1196</v>
      </c>
      <c r="AT96" t="s">
        <v>1197</v>
      </c>
      <c r="AU96">
        <v>1992</v>
      </c>
      <c r="AV96">
        <v>97</v>
      </c>
      <c r="AW96" t="s">
        <v>1198</v>
      </c>
      <c r="AX96" t="s">
        <v>74</v>
      </c>
      <c r="AY96" t="s">
        <v>74</v>
      </c>
      <c r="AZ96" t="s">
        <v>74</v>
      </c>
      <c r="BA96" t="s">
        <v>74</v>
      </c>
      <c r="BB96">
        <v>12495</v>
      </c>
      <c r="BC96">
        <v>12510</v>
      </c>
      <c r="BD96" t="s">
        <v>74</v>
      </c>
      <c r="BE96" t="s">
        <v>1199</v>
      </c>
      <c r="BF96" t="str">
        <f>HYPERLINK("http://dx.doi.org/10.1029/92JC01095","http://dx.doi.org/10.1029/92JC01095")</f>
        <v>http://dx.doi.org/10.1029/92JC01095</v>
      </c>
      <c r="BG96" t="s">
        <v>74</v>
      </c>
      <c r="BH96" t="s">
        <v>74</v>
      </c>
      <c r="BI96">
        <v>16</v>
      </c>
      <c r="BJ96" t="s">
        <v>584</v>
      </c>
      <c r="BK96" t="s">
        <v>92</v>
      </c>
      <c r="BL96" t="s">
        <v>584</v>
      </c>
      <c r="BM96" t="s">
        <v>1200</v>
      </c>
      <c r="BN96" t="s">
        <v>74</v>
      </c>
      <c r="BO96" t="s">
        <v>74</v>
      </c>
      <c r="BP96" t="s">
        <v>74</v>
      </c>
      <c r="BQ96" t="s">
        <v>74</v>
      </c>
      <c r="BR96" t="s">
        <v>95</v>
      </c>
      <c r="BS96" t="s">
        <v>1201</v>
      </c>
      <c r="BT96" t="str">
        <f>HYPERLINK("https%3A%2F%2Fwww.webofscience.com%2Fwos%2Fwoscc%2Ffull-record%2FWOS:A1992JK50300001","View Full Record in Web of Science")</f>
        <v>View Full Record in Web of Science</v>
      </c>
    </row>
    <row r="97" spans="1:72" x14ac:dyDescent="0.15">
      <c r="A97" t="s">
        <v>72</v>
      </c>
      <c r="B97" t="s">
        <v>1202</v>
      </c>
      <c r="C97" t="s">
        <v>74</v>
      </c>
      <c r="D97" t="s">
        <v>74</v>
      </c>
      <c r="E97" t="s">
        <v>74</v>
      </c>
      <c r="F97" t="s">
        <v>1202</v>
      </c>
      <c r="G97" t="s">
        <v>74</v>
      </c>
      <c r="H97" t="s">
        <v>74</v>
      </c>
      <c r="I97" t="s">
        <v>1203</v>
      </c>
      <c r="J97" t="s">
        <v>1204</v>
      </c>
      <c r="K97" t="s">
        <v>74</v>
      </c>
      <c r="L97" t="s">
        <v>74</v>
      </c>
      <c r="M97" t="s">
        <v>77</v>
      </c>
      <c r="N97" t="s">
        <v>156</v>
      </c>
      <c r="O97" t="s">
        <v>74</v>
      </c>
      <c r="P97" t="s">
        <v>74</v>
      </c>
      <c r="Q97" t="s">
        <v>74</v>
      </c>
      <c r="R97" t="s">
        <v>74</v>
      </c>
      <c r="S97" t="s">
        <v>74</v>
      </c>
      <c r="T97" t="s">
        <v>74</v>
      </c>
      <c r="U97" t="s">
        <v>74</v>
      </c>
      <c r="V97" t="s">
        <v>74</v>
      </c>
      <c r="W97" t="s">
        <v>74</v>
      </c>
      <c r="X97" t="s">
        <v>74</v>
      </c>
      <c r="Y97" t="s">
        <v>74</v>
      </c>
      <c r="Z97" t="s">
        <v>74</v>
      </c>
      <c r="AA97" t="s">
        <v>74</v>
      </c>
      <c r="AB97" t="s">
        <v>74</v>
      </c>
      <c r="AC97" t="s">
        <v>74</v>
      </c>
      <c r="AD97" t="s">
        <v>74</v>
      </c>
      <c r="AE97" t="s">
        <v>74</v>
      </c>
      <c r="AF97" t="s">
        <v>74</v>
      </c>
      <c r="AG97">
        <v>1</v>
      </c>
      <c r="AH97">
        <v>2</v>
      </c>
      <c r="AI97">
        <v>2</v>
      </c>
      <c r="AJ97">
        <v>0</v>
      </c>
      <c r="AK97">
        <v>0</v>
      </c>
      <c r="AL97" t="s">
        <v>1205</v>
      </c>
      <c r="AM97" t="s">
        <v>1206</v>
      </c>
      <c r="AN97" t="s">
        <v>1207</v>
      </c>
      <c r="AO97" t="s">
        <v>1208</v>
      </c>
      <c r="AP97" t="s">
        <v>74</v>
      </c>
      <c r="AQ97" t="s">
        <v>74</v>
      </c>
      <c r="AR97" t="s">
        <v>1209</v>
      </c>
      <c r="AS97" t="s">
        <v>1210</v>
      </c>
      <c r="AT97" t="s">
        <v>1197</v>
      </c>
      <c r="AU97">
        <v>1992</v>
      </c>
      <c r="AV97">
        <v>135</v>
      </c>
      <c r="AW97">
        <v>1834</v>
      </c>
      <c r="AX97" t="s">
        <v>74</v>
      </c>
      <c r="AY97" t="s">
        <v>74</v>
      </c>
      <c r="AZ97" t="s">
        <v>74</v>
      </c>
      <c r="BA97" t="s">
        <v>74</v>
      </c>
      <c r="BB97">
        <v>14</v>
      </c>
      <c r="BC97">
        <v>14</v>
      </c>
      <c r="BD97" t="s">
        <v>74</v>
      </c>
      <c r="BE97" t="s">
        <v>74</v>
      </c>
      <c r="BF97" t="s">
        <v>74</v>
      </c>
      <c r="BG97" t="s">
        <v>74</v>
      </c>
      <c r="BH97" t="s">
        <v>74</v>
      </c>
      <c r="BI97">
        <v>1</v>
      </c>
      <c r="BJ97" t="s">
        <v>850</v>
      </c>
      <c r="BK97" t="s">
        <v>92</v>
      </c>
      <c r="BL97" t="s">
        <v>851</v>
      </c>
      <c r="BM97" t="s">
        <v>1211</v>
      </c>
      <c r="BN97" t="s">
        <v>74</v>
      </c>
      <c r="BO97" t="s">
        <v>74</v>
      </c>
      <c r="BP97" t="s">
        <v>74</v>
      </c>
      <c r="BQ97" t="s">
        <v>74</v>
      </c>
      <c r="BR97" t="s">
        <v>95</v>
      </c>
      <c r="BS97" t="s">
        <v>1212</v>
      </c>
      <c r="BT97" t="str">
        <f>HYPERLINK("https%3A%2F%2Fwww.webofscience.com%2Fwos%2Fwoscc%2Ffull-record%2FWOS:A1992JJ81100021","View Full Record in Web of Science")</f>
        <v>View Full Record in Web of Science</v>
      </c>
    </row>
    <row r="98" spans="1:72" x14ac:dyDescent="0.15">
      <c r="A98" t="s">
        <v>72</v>
      </c>
      <c r="B98" t="s">
        <v>1213</v>
      </c>
      <c r="C98" t="s">
        <v>74</v>
      </c>
      <c r="D98" t="s">
        <v>74</v>
      </c>
      <c r="E98" t="s">
        <v>74</v>
      </c>
      <c r="F98" t="s">
        <v>1213</v>
      </c>
      <c r="G98" t="s">
        <v>74</v>
      </c>
      <c r="H98" t="s">
        <v>74</v>
      </c>
      <c r="I98" t="s">
        <v>1214</v>
      </c>
      <c r="J98" t="s">
        <v>1215</v>
      </c>
      <c r="K98" t="s">
        <v>74</v>
      </c>
      <c r="L98" t="s">
        <v>74</v>
      </c>
      <c r="M98" t="s">
        <v>77</v>
      </c>
      <c r="N98" t="s">
        <v>78</v>
      </c>
      <c r="O98" t="s">
        <v>74</v>
      </c>
      <c r="P98" t="s">
        <v>74</v>
      </c>
      <c r="Q98" t="s">
        <v>74</v>
      </c>
      <c r="R98" t="s">
        <v>74</v>
      </c>
      <c r="S98" t="s">
        <v>74</v>
      </c>
      <c r="T98" t="s">
        <v>74</v>
      </c>
      <c r="U98" t="s">
        <v>1216</v>
      </c>
      <c r="V98" t="s">
        <v>1217</v>
      </c>
      <c r="W98" t="s">
        <v>1218</v>
      </c>
      <c r="X98" t="s">
        <v>1219</v>
      </c>
      <c r="Y98" t="s">
        <v>74</v>
      </c>
      <c r="Z98" t="s">
        <v>74</v>
      </c>
      <c r="AA98" t="s">
        <v>1220</v>
      </c>
      <c r="AB98" t="s">
        <v>1221</v>
      </c>
      <c r="AC98" t="s">
        <v>74</v>
      </c>
      <c r="AD98" t="s">
        <v>74</v>
      </c>
      <c r="AE98" t="s">
        <v>74</v>
      </c>
      <c r="AF98" t="s">
        <v>74</v>
      </c>
      <c r="AG98">
        <v>11</v>
      </c>
      <c r="AH98">
        <v>18</v>
      </c>
      <c r="AI98">
        <v>19</v>
      </c>
      <c r="AJ98">
        <v>0</v>
      </c>
      <c r="AK98">
        <v>2</v>
      </c>
      <c r="AL98" t="s">
        <v>255</v>
      </c>
      <c r="AM98" t="s">
        <v>84</v>
      </c>
      <c r="AN98" t="s">
        <v>256</v>
      </c>
      <c r="AO98" t="s">
        <v>1222</v>
      </c>
      <c r="AP98" t="s">
        <v>74</v>
      </c>
      <c r="AQ98" t="s">
        <v>74</v>
      </c>
      <c r="AR98" t="s">
        <v>1215</v>
      </c>
      <c r="AS98" t="s">
        <v>1223</v>
      </c>
      <c r="AT98" t="s">
        <v>1224</v>
      </c>
      <c r="AU98">
        <v>1992</v>
      </c>
      <c r="AV98">
        <v>48</v>
      </c>
      <c r="AW98">
        <v>32</v>
      </c>
      <c r="AX98" t="s">
        <v>74</v>
      </c>
      <c r="AY98" t="s">
        <v>74</v>
      </c>
      <c r="AZ98" t="s">
        <v>74</v>
      </c>
      <c r="BA98" t="s">
        <v>74</v>
      </c>
      <c r="BB98">
        <v>6739</v>
      </c>
      <c r="BC98">
        <v>6746</v>
      </c>
      <c r="BD98" t="s">
        <v>74</v>
      </c>
      <c r="BE98" t="s">
        <v>1225</v>
      </c>
      <c r="BF98" t="str">
        <f>HYPERLINK("http://dx.doi.org/10.1016/S0040-4020(01)80019-3","http://dx.doi.org/10.1016/S0040-4020(01)80019-3")</f>
        <v>http://dx.doi.org/10.1016/S0040-4020(01)80019-3</v>
      </c>
      <c r="BG98" t="s">
        <v>74</v>
      </c>
      <c r="BH98" t="s">
        <v>74</v>
      </c>
      <c r="BI98">
        <v>8</v>
      </c>
      <c r="BJ98" t="s">
        <v>1226</v>
      </c>
      <c r="BK98" t="s">
        <v>92</v>
      </c>
      <c r="BL98" t="s">
        <v>1157</v>
      </c>
      <c r="BM98" t="s">
        <v>1227</v>
      </c>
      <c r="BN98" t="s">
        <v>74</v>
      </c>
      <c r="BO98" t="s">
        <v>74</v>
      </c>
      <c r="BP98" t="s">
        <v>74</v>
      </c>
      <c r="BQ98" t="s">
        <v>74</v>
      </c>
      <c r="BR98" t="s">
        <v>95</v>
      </c>
      <c r="BS98" t="s">
        <v>1228</v>
      </c>
      <c r="BT98" t="str">
        <f>HYPERLINK("https%3A%2F%2Fwww.webofscience.com%2Fwos%2Fwoscc%2Ffull-record%2FWOS:A1992JK10000009","View Full Record in Web of Science")</f>
        <v>View Full Record in Web of Science</v>
      </c>
    </row>
    <row r="99" spans="1:72" x14ac:dyDescent="0.15">
      <c r="A99" t="s">
        <v>72</v>
      </c>
      <c r="B99" t="s">
        <v>1229</v>
      </c>
      <c r="C99" t="s">
        <v>74</v>
      </c>
      <c r="D99" t="s">
        <v>74</v>
      </c>
      <c r="E99" t="s">
        <v>74</v>
      </c>
      <c r="F99" t="s">
        <v>1229</v>
      </c>
      <c r="G99" t="s">
        <v>74</v>
      </c>
      <c r="H99" t="s">
        <v>74</v>
      </c>
      <c r="I99" t="s">
        <v>1230</v>
      </c>
      <c r="J99" t="s">
        <v>1231</v>
      </c>
      <c r="K99" t="s">
        <v>74</v>
      </c>
      <c r="L99" t="s">
        <v>74</v>
      </c>
      <c r="M99" t="s">
        <v>77</v>
      </c>
      <c r="N99" t="s">
        <v>78</v>
      </c>
      <c r="O99" t="s">
        <v>74</v>
      </c>
      <c r="P99" t="s">
        <v>74</v>
      </c>
      <c r="Q99" t="s">
        <v>74</v>
      </c>
      <c r="R99" t="s">
        <v>74</v>
      </c>
      <c r="S99" t="s">
        <v>74</v>
      </c>
      <c r="T99" t="s">
        <v>74</v>
      </c>
      <c r="U99" t="s">
        <v>1232</v>
      </c>
      <c r="V99" t="s">
        <v>1233</v>
      </c>
      <c r="W99" t="s">
        <v>74</v>
      </c>
      <c r="X99" t="s">
        <v>74</v>
      </c>
      <c r="Y99" t="s">
        <v>1234</v>
      </c>
      <c r="Z99" t="s">
        <v>74</v>
      </c>
      <c r="AA99" t="s">
        <v>74</v>
      </c>
      <c r="AB99" t="s">
        <v>74</v>
      </c>
      <c r="AC99" t="s">
        <v>74</v>
      </c>
      <c r="AD99" t="s">
        <v>74</v>
      </c>
      <c r="AE99" t="s">
        <v>74</v>
      </c>
      <c r="AF99" t="s">
        <v>74</v>
      </c>
      <c r="AG99">
        <v>155</v>
      </c>
      <c r="AH99">
        <v>564</v>
      </c>
      <c r="AI99">
        <v>619</v>
      </c>
      <c r="AJ99">
        <v>1</v>
      </c>
      <c r="AK99">
        <v>122</v>
      </c>
      <c r="AL99" t="s">
        <v>634</v>
      </c>
      <c r="AM99" t="s">
        <v>635</v>
      </c>
      <c r="AN99" t="s">
        <v>1235</v>
      </c>
      <c r="AO99" t="s">
        <v>1236</v>
      </c>
      <c r="AP99" t="s">
        <v>74</v>
      </c>
      <c r="AQ99" t="s">
        <v>74</v>
      </c>
      <c r="AR99" t="s">
        <v>1237</v>
      </c>
      <c r="AS99" t="s">
        <v>1238</v>
      </c>
      <c r="AT99" t="s">
        <v>1239</v>
      </c>
      <c r="AU99">
        <v>1992</v>
      </c>
      <c r="AV99">
        <v>140</v>
      </c>
      <c r="AW99">
        <v>2</v>
      </c>
      <c r="AX99" t="s">
        <v>74</v>
      </c>
      <c r="AY99" t="s">
        <v>74</v>
      </c>
      <c r="AZ99" t="s">
        <v>74</v>
      </c>
      <c r="BA99" t="s">
        <v>74</v>
      </c>
      <c r="BB99">
        <v>201</v>
      </c>
      <c r="BC99">
        <v>242</v>
      </c>
      <c r="BD99" t="s">
        <v>74</v>
      </c>
      <c r="BE99" t="s">
        <v>1240</v>
      </c>
      <c r="BF99" t="str">
        <f>HYPERLINK("http://dx.doi.org/10.1086/285410","http://dx.doi.org/10.1086/285410")</f>
        <v>http://dx.doi.org/10.1086/285410</v>
      </c>
      <c r="BG99" t="s">
        <v>74</v>
      </c>
      <c r="BH99" t="s">
        <v>74</v>
      </c>
      <c r="BI99">
        <v>42</v>
      </c>
      <c r="BJ99" t="s">
        <v>1241</v>
      </c>
      <c r="BK99" t="s">
        <v>92</v>
      </c>
      <c r="BL99" t="s">
        <v>1242</v>
      </c>
      <c r="BM99" t="s">
        <v>1243</v>
      </c>
      <c r="BN99">
        <v>19426057</v>
      </c>
      <c r="BO99" t="s">
        <v>74</v>
      </c>
      <c r="BP99" t="s">
        <v>74</v>
      </c>
      <c r="BQ99" t="s">
        <v>74</v>
      </c>
      <c r="BR99" t="s">
        <v>95</v>
      </c>
      <c r="BS99" t="s">
        <v>1244</v>
      </c>
      <c r="BT99" t="str">
        <f>HYPERLINK("https%3A%2F%2Fwww.webofscience.com%2Fwos%2Fwoscc%2Ffull-record%2FWOS:A1992JE84900002","View Full Record in Web of Science")</f>
        <v>View Full Record in Web of Science</v>
      </c>
    </row>
    <row r="100" spans="1:72" x14ac:dyDescent="0.15">
      <c r="A100" t="s">
        <v>72</v>
      </c>
      <c r="B100" t="s">
        <v>1245</v>
      </c>
      <c r="C100" t="s">
        <v>74</v>
      </c>
      <c r="D100" t="s">
        <v>74</v>
      </c>
      <c r="E100" t="s">
        <v>74</v>
      </c>
      <c r="F100" t="s">
        <v>1245</v>
      </c>
      <c r="G100" t="s">
        <v>74</v>
      </c>
      <c r="H100" t="s">
        <v>74</v>
      </c>
      <c r="I100" t="s">
        <v>1246</v>
      </c>
      <c r="J100" t="s">
        <v>1247</v>
      </c>
      <c r="K100" t="s">
        <v>74</v>
      </c>
      <c r="L100" t="s">
        <v>74</v>
      </c>
      <c r="M100" t="s">
        <v>77</v>
      </c>
      <c r="N100" t="s">
        <v>78</v>
      </c>
      <c r="O100" t="s">
        <v>74</v>
      </c>
      <c r="P100" t="s">
        <v>74</v>
      </c>
      <c r="Q100" t="s">
        <v>74</v>
      </c>
      <c r="R100" t="s">
        <v>74</v>
      </c>
      <c r="S100" t="s">
        <v>74</v>
      </c>
      <c r="T100" t="s">
        <v>74</v>
      </c>
      <c r="U100" t="s">
        <v>1248</v>
      </c>
      <c r="V100" t="s">
        <v>1249</v>
      </c>
      <c r="W100" t="s">
        <v>1250</v>
      </c>
      <c r="X100" t="s">
        <v>1251</v>
      </c>
      <c r="Y100" t="s">
        <v>74</v>
      </c>
      <c r="Z100" t="s">
        <v>74</v>
      </c>
      <c r="AA100" t="s">
        <v>74</v>
      </c>
      <c r="AB100" t="s">
        <v>74</v>
      </c>
      <c r="AC100" t="s">
        <v>74</v>
      </c>
      <c r="AD100" t="s">
        <v>74</v>
      </c>
      <c r="AE100" t="s">
        <v>74</v>
      </c>
      <c r="AF100" t="s">
        <v>74</v>
      </c>
      <c r="AG100">
        <v>21</v>
      </c>
      <c r="AH100">
        <v>0</v>
      </c>
      <c r="AI100">
        <v>0</v>
      </c>
      <c r="AJ100">
        <v>0</v>
      </c>
      <c r="AK100">
        <v>0</v>
      </c>
      <c r="AL100" t="s">
        <v>204</v>
      </c>
      <c r="AM100" t="s">
        <v>205</v>
      </c>
      <c r="AN100" t="s">
        <v>206</v>
      </c>
      <c r="AO100" t="s">
        <v>1252</v>
      </c>
      <c r="AP100" t="s">
        <v>74</v>
      </c>
      <c r="AQ100" t="s">
        <v>74</v>
      </c>
      <c r="AR100" t="s">
        <v>1253</v>
      </c>
      <c r="AS100" t="s">
        <v>1254</v>
      </c>
      <c r="AT100" t="s">
        <v>1239</v>
      </c>
      <c r="AU100">
        <v>1992</v>
      </c>
      <c r="AV100">
        <v>10</v>
      </c>
      <c r="AW100">
        <v>8</v>
      </c>
      <c r="AX100" t="s">
        <v>74</v>
      </c>
      <c r="AY100" t="s">
        <v>74</v>
      </c>
      <c r="AZ100" t="s">
        <v>74</v>
      </c>
      <c r="BA100" t="s">
        <v>74</v>
      </c>
      <c r="BB100">
        <v>566</v>
      </c>
      <c r="BC100">
        <v>576</v>
      </c>
      <c r="BD100" t="s">
        <v>74</v>
      </c>
      <c r="BE100" t="s">
        <v>74</v>
      </c>
      <c r="BF100" t="s">
        <v>74</v>
      </c>
      <c r="BG100" t="s">
        <v>74</v>
      </c>
      <c r="BH100" t="s">
        <v>74</v>
      </c>
      <c r="BI100">
        <v>11</v>
      </c>
      <c r="BJ100" t="s">
        <v>1255</v>
      </c>
      <c r="BK100" t="s">
        <v>92</v>
      </c>
      <c r="BL100" t="s">
        <v>1256</v>
      </c>
      <c r="BM100" t="s">
        <v>1257</v>
      </c>
      <c r="BN100" t="s">
        <v>74</v>
      </c>
      <c r="BO100" t="s">
        <v>74</v>
      </c>
      <c r="BP100" t="s">
        <v>74</v>
      </c>
      <c r="BQ100" t="s">
        <v>74</v>
      </c>
      <c r="BR100" t="s">
        <v>95</v>
      </c>
      <c r="BS100" t="s">
        <v>1258</v>
      </c>
      <c r="BT100" t="str">
        <f>HYPERLINK("https%3A%2F%2Fwww.webofscience.com%2Fwos%2Fwoscc%2Ffull-record%2FWOS:A1992JM96700005","View Full Record in Web of Science")</f>
        <v>View Full Record in Web of Science</v>
      </c>
    </row>
    <row r="101" spans="1:72" x14ac:dyDescent="0.15">
      <c r="A101" t="s">
        <v>72</v>
      </c>
      <c r="B101" t="s">
        <v>1259</v>
      </c>
      <c r="C101" t="s">
        <v>74</v>
      </c>
      <c r="D101" t="s">
        <v>74</v>
      </c>
      <c r="E101" t="s">
        <v>74</v>
      </c>
      <c r="F101" t="s">
        <v>1259</v>
      </c>
      <c r="G101" t="s">
        <v>74</v>
      </c>
      <c r="H101" t="s">
        <v>74</v>
      </c>
      <c r="I101" t="s">
        <v>1260</v>
      </c>
      <c r="J101" t="s">
        <v>1247</v>
      </c>
      <c r="K101" t="s">
        <v>74</v>
      </c>
      <c r="L101" t="s">
        <v>74</v>
      </c>
      <c r="M101" t="s">
        <v>77</v>
      </c>
      <c r="N101" t="s">
        <v>78</v>
      </c>
      <c r="O101" t="s">
        <v>74</v>
      </c>
      <c r="P101" t="s">
        <v>74</v>
      </c>
      <c r="Q101" t="s">
        <v>74</v>
      </c>
      <c r="R101" t="s">
        <v>74</v>
      </c>
      <c r="S101" t="s">
        <v>74</v>
      </c>
      <c r="T101" t="s">
        <v>74</v>
      </c>
      <c r="U101" t="s">
        <v>1261</v>
      </c>
      <c r="V101" t="s">
        <v>1262</v>
      </c>
      <c r="W101" t="s">
        <v>1263</v>
      </c>
      <c r="X101" t="s">
        <v>1264</v>
      </c>
      <c r="Y101" t="s">
        <v>1265</v>
      </c>
      <c r="Z101" t="s">
        <v>74</v>
      </c>
      <c r="AA101" t="s">
        <v>1266</v>
      </c>
      <c r="AB101" t="s">
        <v>1267</v>
      </c>
      <c r="AC101" t="s">
        <v>74</v>
      </c>
      <c r="AD101" t="s">
        <v>74</v>
      </c>
      <c r="AE101" t="s">
        <v>74</v>
      </c>
      <c r="AF101" t="s">
        <v>74</v>
      </c>
      <c r="AG101">
        <v>28</v>
      </c>
      <c r="AH101">
        <v>16</v>
      </c>
      <c r="AI101">
        <v>24</v>
      </c>
      <c r="AJ101">
        <v>1</v>
      </c>
      <c r="AK101">
        <v>12</v>
      </c>
      <c r="AL101" t="s">
        <v>204</v>
      </c>
      <c r="AM101" t="s">
        <v>205</v>
      </c>
      <c r="AN101" t="s">
        <v>206</v>
      </c>
      <c r="AO101" t="s">
        <v>1252</v>
      </c>
      <c r="AP101" t="s">
        <v>74</v>
      </c>
      <c r="AQ101" t="s">
        <v>74</v>
      </c>
      <c r="AR101" t="s">
        <v>1253</v>
      </c>
      <c r="AS101" t="s">
        <v>1254</v>
      </c>
      <c r="AT101" t="s">
        <v>1239</v>
      </c>
      <c r="AU101">
        <v>1992</v>
      </c>
      <c r="AV101">
        <v>10</v>
      </c>
      <c r="AW101">
        <v>8</v>
      </c>
      <c r="AX101" t="s">
        <v>74</v>
      </c>
      <c r="AY101" t="s">
        <v>74</v>
      </c>
      <c r="AZ101" t="s">
        <v>74</v>
      </c>
      <c r="BA101" t="s">
        <v>74</v>
      </c>
      <c r="BB101">
        <v>625</v>
      </c>
      <c r="BC101">
        <v>629</v>
      </c>
      <c r="BD101" t="s">
        <v>74</v>
      </c>
      <c r="BE101" t="s">
        <v>74</v>
      </c>
      <c r="BF101" t="s">
        <v>74</v>
      </c>
      <c r="BG101" t="s">
        <v>74</v>
      </c>
      <c r="BH101" t="s">
        <v>74</v>
      </c>
      <c r="BI101">
        <v>5</v>
      </c>
      <c r="BJ101" t="s">
        <v>1255</v>
      </c>
      <c r="BK101" t="s">
        <v>92</v>
      </c>
      <c r="BL101" t="s">
        <v>1256</v>
      </c>
      <c r="BM101" t="s">
        <v>1257</v>
      </c>
      <c r="BN101" t="s">
        <v>74</v>
      </c>
      <c r="BO101" t="s">
        <v>74</v>
      </c>
      <c r="BP101" t="s">
        <v>74</v>
      </c>
      <c r="BQ101" t="s">
        <v>74</v>
      </c>
      <c r="BR101" t="s">
        <v>95</v>
      </c>
      <c r="BS101" t="s">
        <v>1268</v>
      </c>
      <c r="BT101" t="str">
        <f>HYPERLINK("https%3A%2F%2Fwww.webofscience.com%2Fwos%2Fwoscc%2Ffull-record%2FWOS:A1992JM96700010","View Full Record in Web of Science")</f>
        <v>View Full Record in Web of Science</v>
      </c>
    </row>
    <row r="102" spans="1:72" x14ac:dyDescent="0.15">
      <c r="A102" t="s">
        <v>72</v>
      </c>
      <c r="B102" t="s">
        <v>1269</v>
      </c>
      <c r="C102" t="s">
        <v>74</v>
      </c>
      <c r="D102" t="s">
        <v>74</v>
      </c>
      <c r="E102" t="s">
        <v>74</v>
      </c>
      <c r="F102" t="s">
        <v>1269</v>
      </c>
      <c r="G102" t="s">
        <v>74</v>
      </c>
      <c r="H102" t="s">
        <v>74</v>
      </c>
      <c r="I102" t="s">
        <v>1270</v>
      </c>
      <c r="J102" t="s">
        <v>1271</v>
      </c>
      <c r="K102" t="s">
        <v>74</v>
      </c>
      <c r="L102" t="s">
        <v>74</v>
      </c>
      <c r="M102" t="s">
        <v>77</v>
      </c>
      <c r="N102" t="s">
        <v>78</v>
      </c>
      <c r="O102" t="s">
        <v>74</v>
      </c>
      <c r="P102" t="s">
        <v>74</v>
      </c>
      <c r="Q102" t="s">
        <v>74</v>
      </c>
      <c r="R102" t="s">
        <v>74</v>
      </c>
      <c r="S102" t="s">
        <v>74</v>
      </c>
      <c r="T102" t="s">
        <v>74</v>
      </c>
      <c r="U102" t="s">
        <v>1272</v>
      </c>
      <c r="V102" t="s">
        <v>1273</v>
      </c>
      <c r="W102" t="s">
        <v>1274</v>
      </c>
      <c r="X102" t="s">
        <v>1275</v>
      </c>
      <c r="Y102" t="s">
        <v>74</v>
      </c>
      <c r="Z102" t="s">
        <v>74</v>
      </c>
      <c r="AA102" t="s">
        <v>74</v>
      </c>
      <c r="AB102" t="s">
        <v>74</v>
      </c>
      <c r="AC102" t="s">
        <v>74</v>
      </c>
      <c r="AD102" t="s">
        <v>74</v>
      </c>
      <c r="AE102" t="s">
        <v>74</v>
      </c>
      <c r="AF102" t="s">
        <v>74</v>
      </c>
      <c r="AG102">
        <v>18</v>
      </c>
      <c r="AH102">
        <v>29</v>
      </c>
      <c r="AI102">
        <v>29</v>
      </c>
      <c r="AJ102">
        <v>0</v>
      </c>
      <c r="AK102">
        <v>5</v>
      </c>
      <c r="AL102" t="s">
        <v>1276</v>
      </c>
      <c r="AM102" t="s">
        <v>309</v>
      </c>
      <c r="AN102" t="s">
        <v>1277</v>
      </c>
      <c r="AO102" t="s">
        <v>1278</v>
      </c>
      <c r="AP102" t="s">
        <v>74</v>
      </c>
      <c r="AQ102" t="s">
        <v>74</v>
      </c>
      <c r="AR102" t="s">
        <v>1279</v>
      </c>
      <c r="AS102" t="s">
        <v>1280</v>
      </c>
      <c r="AT102" t="s">
        <v>1239</v>
      </c>
      <c r="AU102">
        <v>1992</v>
      </c>
      <c r="AV102">
        <v>58</v>
      </c>
      <c r="AW102">
        <v>8</v>
      </c>
      <c r="AX102" t="s">
        <v>74</v>
      </c>
      <c r="AY102" t="s">
        <v>74</v>
      </c>
      <c r="AZ102" t="s">
        <v>74</v>
      </c>
      <c r="BA102" t="s">
        <v>74</v>
      </c>
      <c r="BB102">
        <v>2355</v>
      </c>
      <c r="BC102">
        <v>2359</v>
      </c>
      <c r="BD102" t="s">
        <v>74</v>
      </c>
      <c r="BE102" t="s">
        <v>1281</v>
      </c>
      <c r="BF102" t="str">
        <f>HYPERLINK("http://dx.doi.org/10.1128/AEM.58.8.2355-2359.1992","http://dx.doi.org/10.1128/AEM.58.8.2355-2359.1992")</f>
        <v>http://dx.doi.org/10.1128/AEM.58.8.2355-2359.1992</v>
      </c>
      <c r="BG102" t="s">
        <v>74</v>
      </c>
      <c r="BH102" t="s">
        <v>74</v>
      </c>
      <c r="BI102">
        <v>5</v>
      </c>
      <c r="BJ102" t="s">
        <v>1282</v>
      </c>
      <c r="BK102" t="s">
        <v>92</v>
      </c>
      <c r="BL102" t="s">
        <v>1282</v>
      </c>
      <c r="BM102" t="s">
        <v>1283</v>
      </c>
      <c r="BN102">
        <v>16348742</v>
      </c>
      <c r="BO102" t="s">
        <v>1284</v>
      </c>
      <c r="BP102" t="s">
        <v>74</v>
      </c>
      <c r="BQ102" t="s">
        <v>74</v>
      </c>
      <c r="BR102" t="s">
        <v>95</v>
      </c>
      <c r="BS102" t="s">
        <v>1285</v>
      </c>
      <c r="BT102" t="str">
        <f>HYPERLINK("https%3A%2F%2Fwww.webofscience.com%2Fwos%2Fwoscc%2Ffull-record%2FWOS:A1992JF83900002","View Full Record in Web of Science")</f>
        <v>View Full Record in Web of Science</v>
      </c>
    </row>
    <row r="103" spans="1:72" x14ac:dyDescent="0.15">
      <c r="A103" t="s">
        <v>72</v>
      </c>
      <c r="B103" t="s">
        <v>1286</v>
      </c>
      <c r="C103" t="s">
        <v>74</v>
      </c>
      <c r="D103" t="s">
        <v>74</v>
      </c>
      <c r="E103" t="s">
        <v>74</v>
      </c>
      <c r="F103" t="s">
        <v>1286</v>
      </c>
      <c r="G103" t="s">
        <v>74</v>
      </c>
      <c r="H103" t="s">
        <v>74</v>
      </c>
      <c r="I103" t="s">
        <v>1287</v>
      </c>
      <c r="J103" t="s">
        <v>1288</v>
      </c>
      <c r="K103" t="s">
        <v>74</v>
      </c>
      <c r="L103" t="s">
        <v>74</v>
      </c>
      <c r="M103" t="s">
        <v>77</v>
      </c>
      <c r="N103" t="s">
        <v>78</v>
      </c>
      <c r="O103" t="s">
        <v>74</v>
      </c>
      <c r="P103" t="s">
        <v>74</v>
      </c>
      <c r="Q103" t="s">
        <v>74</v>
      </c>
      <c r="R103" t="s">
        <v>74</v>
      </c>
      <c r="S103" t="s">
        <v>74</v>
      </c>
      <c r="T103" t="s">
        <v>74</v>
      </c>
      <c r="U103" t="s">
        <v>1289</v>
      </c>
      <c r="V103" t="s">
        <v>1290</v>
      </c>
      <c r="W103" t="s">
        <v>1291</v>
      </c>
      <c r="X103" t="s">
        <v>1292</v>
      </c>
      <c r="Y103" t="s">
        <v>1293</v>
      </c>
      <c r="Z103" t="s">
        <v>74</v>
      </c>
      <c r="AA103" t="s">
        <v>1294</v>
      </c>
      <c r="AB103" t="s">
        <v>1295</v>
      </c>
      <c r="AC103" t="s">
        <v>74</v>
      </c>
      <c r="AD103" t="s">
        <v>74</v>
      </c>
      <c r="AE103" t="s">
        <v>74</v>
      </c>
      <c r="AF103" t="s">
        <v>74</v>
      </c>
      <c r="AG103">
        <v>30</v>
      </c>
      <c r="AH103">
        <v>44</v>
      </c>
      <c r="AI103">
        <v>56</v>
      </c>
      <c r="AJ103">
        <v>0</v>
      </c>
      <c r="AK103">
        <v>4</v>
      </c>
      <c r="AL103" t="s">
        <v>1296</v>
      </c>
      <c r="AM103" t="s">
        <v>1297</v>
      </c>
      <c r="AN103" t="s">
        <v>1298</v>
      </c>
      <c r="AO103" t="s">
        <v>1299</v>
      </c>
      <c r="AP103" t="s">
        <v>74</v>
      </c>
      <c r="AQ103" t="s">
        <v>74</v>
      </c>
      <c r="AR103" t="s">
        <v>1300</v>
      </c>
      <c r="AS103" t="s">
        <v>1301</v>
      </c>
      <c r="AT103" t="s">
        <v>1239</v>
      </c>
      <c r="AU103">
        <v>1992</v>
      </c>
      <c r="AV103">
        <v>60</v>
      </c>
      <c r="AW103">
        <v>3</v>
      </c>
      <c r="AX103" t="s">
        <v>74</v>
      </c>
      <c r="AY103" t="s">
        <v>74</v>
      </c>
      <c r="AZ103" t="s">
        <v>74</v>
      </c>
      <c r="BA103" t="s">
        <v>74</v>
      </c>
      <c r="BB103">
        <v>207</v>
      </c>
      <c r="BC103">
        <v>234</v>
      </c>
      <c r="BD103" t="s">
        <v>74</v>
      </c>
      <c r="BE103" t="s">
        <v>1302</v>
      </c>
      <c r="BF103" t="str">
        <f>HYPERLINK("http://dx.doi.org/10.1007/BF00119376","http://dx.doi.org/10.1007/BF00119376")</f>
        <v>http://dx.doi.org/10.1007/BF00119376</v>
      </c>
      <c r="BG103" t="s">
        <v>74</v>
      </c>
      <c r="BH103" t="s">
        <v>74</v>
      </c>
      <c r="BI103">
        <v>28</v>
      </c>
      <c r="BJ103" t="s">
        <v>379</v>
      </c>
      <c r="BK103" t="s">
        <v>92</v>
      </c>
      <c r="BL103" t="s">
        <v>379</v>
      </c>
      <c r="BM103" t="s">
        <v>1303</v>
      </c>
      <c r="BN103" t="s">
        <v>74</v>
      </c>
      <c r="BO103" t="s">
        <v>74</v>
      </c>
      <c r="BP103" t="s">
        <v>74</v>
      </c>
      <c r="BQ103" t="s">
        <v>74</v>
      </c>
      <c r="BR103" t="s">
        <v>95</v>
      </c>
      <c r="BS103" t="s">
        <v>1304</v>
      </c>
      <c r="BT103" t="str">
        <f>HYPERLINK("https%3A%2F%2Fwww.webofscience.com%2Fwos%2Fwoscc%2Ffull-record%2FWOS:A1992JL80100001","View Full Record in Web of Science")</f>
        <v>View Full Record in Web of Science</v>
      </c>
    </row>
    <row r="104" spans="1:72" x14ac:dyDescent="0.15">
      <c r="A104" t="s">
        <v>72</v>
      </c>
      <c r="B104" t="s">
        <v>1305</v>
      </c>
      <c r="C104" t="s">
        <v>74</v>
      </c>
      <c r="D104" t="s">
        <v>74</v>
      </c>
      <c r="E104" t="s">
        <v>74</v>
      </c>
      <c r="F104" t="s">
        <v>1305</v>
      </c>
      <c r="G104" t="s">
        <v>74</v>
      </c>
      <c r="H104" t="s">
        <v>74</v>
      </c>
      <c r="I104" t="s">
        <v>1306</v>
      </c>
      <c r="J104" t="s">
        <v>231</v>
      </c>
      <c r="K104" t="s">
        <v>74</v>
      </c>
      <c r="L104" t="s">
        <v>74</v>
      </c>
      <c r="M104" t="s">
        <v>77</v>
      </c>
      <c r="N104" t="s">
        <v>78</v>
      </c>
      <c r="O104" t="s">
        <v>74</v>
      </c>
      <c r="P104" t="s">
        <v>74</v>
      </c>
      <c r="Q104" t="s">
        <v>74</v>
      </c>
      <c r="R104" t="s">
        <v>74</v>
      </c>
      <c r="S104" t="s">
        <v>74</v>
      </c>
      <c r="T104" t="s">
        <v>74</v>
      </c>
      <c r="U104" t="s">
        <v>1307</v>
      </c>
      <c r="V104" t="s">
        <v>1308</v>
      </c>
      <c r="W104" t="s">
        <v>1309</v>
      </c>
      <c r="X104" t="s">
        <v>1310</v>
      </c>
      <c r="Y104" t="s">
        <v>74</v>
      </c>
      <c r="Z104" t="s">
        <v>74</v>
      </c>
      <c r="AA104" t="s">
        <v>74</v>
      </c>
      <c r="AB104" t="s">
        <v>74</v>
      </c>
      <c r="AC104" t="s">
        <v>74</v>
      </c>
      <c r="AD104" t="s">
        <v>74</v>
      </c>
      <c r="AE104" t="s">
        <v>74</v>
      </c>
      <c r="AF104" t="s">
        <v>74</v>
      </c>
      <c r="AG104">
        <v>42</v>
      </c>
      <c r="AH104">
        <v>41</v>
      </c>
      <c r="AI104">
        <v>46</v>
      </c>
      <c r="AJ104">
        <v>1</v>
      </c>
      <c r="AK104">
        <v>17</v>
      </c>
      <c r="AL104" t="s">
        <v>236</v>
      </c>
      <c r="AM104" t="s">
        <v>237</v>
      </c>
      <c r="AN104" t="s">
        <v>238</v>
      </c>
      <c r="AO104" t="s">
        <v>239</v>
      </c>
      <c r="AP104" t="s">
        <v>74</v>
      </c>
      <c r="AQ104" t="s">
        <v>74</v>
      </c>
      <c r="AR104" t="s">
        <v>240</v>
      </c>
      <c r="AS104" t="s">
        <v>241</v>
      </c>
      <c r="AT104" t="s">
        <v>1239</v>
      </c>
      <c r="AU104">
        <v>1992</v>
      </c>
      <c r="AV104">
        <v>70</v>
      </c>
      <c r="AW104">
        <v>8</v>
      </c>
      <c r="AX104" t="s">
        <v>74</v>
      </c>
      <c r="AY104" t="s">
        <v>74</v>
      </c>
      <c r="AZ104" t="s">
        <v>74</v>
      </c>
      <c r="BA104" t="s">
        <v>74</v>
      </c>
      <c r="BB104">
        <v>1553</v>
      </c>
      <c r="BC104">
        <v>1560</v>
      </c>
      <c r="BD104" t="s">
        <v>74</v>
      </c>
      <c r="BE104" t="s">
        <v>1311</v>
      </c>
      <c r="BF104" t="str">
        <f>HYPERLINK("http://dx.doi.org/10.1139/z92-214","http://dx.doi.org/10.1139/z92-214")</f>
        <v>http://dx.doi.org/10.1139/z92-214</v>
      </c>
      <c r="BG104" t="s">
        <v>74</v>
      </c>
      <c r="BH104" t="s">
        <v>74</v>
      </c>
      <c r="BI104">
        <v>8</v>
      </c>
      <c r="BJ104" t="s">
        <v>243</v>
      </c>
      <c r="BK104" t="s">
        <v>92</v>
      </c>
      <c r="BL104" t="s">
        <v>243</v>
      </c>
      <c r="BM104" t="s">
        <v>1312</v>
      </c>
      <c r="BN104" t="s">
        <v>74</v>
      </c>
      <c r="BO104" t="s">
        <v>74</v>
      </c>
      <c r="BP104" t="s">
        <v>74</v>
      </c>
      <c r="BQ104" t="s">
        <v>74</v>
      </c>
      <c r="BR104" t="s">
        <v>95</v>
      </c>
      <c r="BS104" t="s">
        <v>1313</v>
      </c>
      <c r="BT104" t="str">
        <f>HYPERLINK("https%3A%2F%2Fwww.webofscience.com%2Fwos%2Fwoscc%2Ffull-record%2FWOS:A1992JP72000012","View Full Record in Web of Science")</f>
        <v>View Full Record in Web of Science</v>
      </c>
    </row>
    <row r="105" spans="1:72" x14ac:dyDescent="0.15">
      <c r="A105" t="s">
        <v>72</v>
      </c>
      <c r="B105" t="s">
        <v>1314</v>
      </c>
      <c r="C105" t="s">
        <v>74</v>
      </c>
      <c r="D105" t="s">
        <v>74</v>
      </c>
      <c r="E105" t="s">
        <v>74</v>
      </c>
      <c r="F105" t="s">
        <v>1314</v>
      </c>
      <c r="G105" t="s">
        <v>74</v>
      </c>
      <c r="H105" t="s">
        <v>74</v>
      </c>
      <c r="I105" t="s">
        <v>1315</v>
      </c>
      <c r="J105" t="s">
        <v>1316</v>
      </c>
      <c r="K105" t="s">
        <v>74</v>
      </c>
      <c r="L105" t="s">
        <v>74</v>
      </c>
      <c r="M105" t="s">
        <v>77</v>
      </c>
      <c r="N105" t="s">
        <v>1317</v>
      </c>
      <c r="O105" t="s">
        <v>74</v>
      </c>
      <c r="P105" t="s">
        <v>74</v>
      </c>
      <c r="Q105" t="s">
        <v>74</v>
      </c>
      <c r="R105" t="s">
        <v>74</v>
      </c>
      <c r="S105" t="s">
        <v>74</v>
      </c>
      <c r="T105" t="s">
        <v>74</v>
      </c>
      <c r="U105" t="s">
        <v>1318</v>
      </c>
      <c r="V105" t="s">
        <v>1319</v>
      </c>
      <c r="W105" t="s">
        <v>74</v>
      </c>
      <c r="X105" t="s">
        <v>74</v>
      </c>
      <c r="Y105" t="s">
        <v>1320</v>
      </c>
      <c r="Z105" t="s">
        <v>74</v>
      </c>
      <c r="AA105" t="s">
        <v>74</v>
      </c>
      <c r="AB105" t="s">
        <v>74</v>
      </c>
      <c r="AC105" t="s">
        <v>74</v>
      </c>
      <c r="AD105" t="s">
        <v>74</v>
      </c>
      <c r="AE105" t="s">
        <v>74</v>
      </c>
      <c r="AF105" t="s">
        <v>74</v>
      </c>
      <c r="AG105">
        <v>40</v>
      </c>
      <c r="AH105">
        <v>2</v>
      </c>
      <c r="AI105">
        <v>3</v>
      </c>
      <c r="AJ105">
        <v>1</v>
      </c>
      <c r="AK105">
        <v>4</v>
      </c>
      <c r="AL105" t="s">
        <v>1296</v>
      </c>
      <c r="AM105" t="s">
        <v>1297</v>
      </c>
      <c r="AN105" t="s">
        <v>1298</v>
      </c>
      <c r="AO105" t="s">
        <v>1321</v>
      </c>
      <c r="AP105" t="s">
        <v>74</v>
      </c>
      <c r="AQ105" t="s">
        <v>74</v>
      </c>
      <c r="AR105" t="s">
        <v>1316</v>
      </c>
      <c r="AS105" t="s">
        <v>1322</v>
      </c>
      <c r="AT105" t="s">
        <v>1239</v>
      </c>
      <c r="AU105">
        <v>1992</v>
      </c>
      <c r="AV105">
        <v>21</v>
      </c>
      <c r="AW105">
        <v>4</v>
      </c>
      <c r="AX105" t="s">
        <v>74</v>
      </c>
      <c r="AY105" t="s">
        <v>74</v>
      </c>
      <c r="AZ105" t="s">
        <v>74</v>
      </c>
      <c r="BA105" t="s">
        <v>74</v>
      </c>
      <c r="BB105">
        <v>429</v>
      </c>
      <c r="BC105">
        <v>433</v>
      </c>
      <c r="BD105" t="s">
        <v>74</v>
      </c>
      <c r="BE105" t="s">
        <v>1323</v>
      </c>
      <c r="BF105" t="str">
        <f>HYPERLINK("http://dx.doi.org/10.1007/BF00141380","http://dx.doi.org/10.1007/BF00141380")</f>
        <v>http://dx.doi.org/10.1007/BF00141380</v>
      </c>
      <c r="BG105" t="s">
        <v>74</v>
      </c>
      <c r="BH105" t="s">
        <v>74</v>
      </c>
      <c r="BI105">
        <v>5</v>
      </c>
      <c r="BJ105" t="s">
        <v>1324</v>
      </c>
      <c r="BK105" t="s">
        <v>92</v>
      </c>
      <c r="BL105" t="s">
        <v>1325</v>
      </c>
      <c r="BM105" t="s">
        <v>1326</v>
      </c>
      <c r="BN105" t="s">
        <v>74</v>
      </c>
      <c r="BO105" t="s">
        <v>74</v>
      </c>
      <c r="BP105" t="s">
        <v>74</v>
      </c>
      <c r="BQ105" t="s">
        <v>74</v>
      </c>
      <c r="BR105" t="s">
        <v>95</v>
      </c>
      <c r="BS105" t="s">
        <v>1327</v>
      </c>
      <c r="BT105" t="str">
        <f>HYPERLINK("https%3A%2F%2Fwww.webofscience.com%2Fwos%2Fwoscc%2Ffull-record%2FWOS:A1992JF46400006","View Full Record in Web of Science")</f>
        <v>View Full Record in Web of Science</v>
      </c>
    </row>
    <row r="106" spans="1:72" x14ac:dyDescent="0.15">
      <c r="A106" t="s">
        <v>72</v>
      </c>
      <c r="B106" t="s">
        <v>1328</v>
      </c>
      <c r="C106" t="s">
        <v>74</v>
      </c>
      <c r="D106" t="s">
        <v>74</v>
      </c>
      <c r="E106" t="s">
        <v>74</v>
      </c>
      <c r="F106" t="s">
        <v>1328</v>
      </c>
      <c r="G106" t="s">
        <v>74</v>
      </c>
      <c r="H106" t="s">
        <v>74</v>
      </c>
      <c r="I106" t="s">
        <v>1329</v>
      </c>
      <c r="J106" t="s">
        <v>248</v>
      </c>
      <c r="K106" t="s">
        <v>74</v>
      </c>
      <c r="L106" t="s">
        <v>74</v>
      </c>
      <c r="M106" t="s">
        <v>77</v>
      </c>
      <c r="N106" t="s">
        <v>78</v>
      </c>
      <c r="O106" t="s">
        <v>74</v>
      </c>
      <c r="P106" t="s">
        <v>74</v>
      </c>
      <c r="Q106" t="s">
        <v>74</v>
      </c>
      <c r="R106" t="s">
        <v>74</v>
      </c>
      <c r="S106" t="s">
        <v>74</v>
      </c>
      <c r="T106" t="s">
        <v>74</v>
      </c>
      <c r="U106" t="s">
        <v>74</v>
      </c>
      <c r="V106" t="s">
        <v>1330</v>
      </c>
      <c r="W106" t="s">
        <v>1331</v>
      </c>
      <c r="X106" t="s">
        <v>1332</v>
      </c>
      <c r="Y106" t="s">
        <v>74</v>
      </c>
      <c r="Z106" t="s">
        <v>74</v>
      </c>
      <c r="AA106" t="s">
        <v>1333</v>
      </c>
      <c r="AB106" t="s">
        <v>1334</v>
      </c>
      <c r="AC106" t="s">
        <v>74</v>
      </c>
      <c r="AD106" t="s">
        <v>74</v>
      </c>
      <c r="AE106" t="s">
        <v>74</v>
      </c>
      <c r="AF106" t="s">
        <v>74</v>
      </c>
      <c r="AG106">
        <v>21</v>
      </c>
      <c r="AH106">
        <v>14</v>
      </c>
      <c r="AI106">
        <v>14</v>
      </c>
      <c r="AJ106">
        <v>0</v>
      </c>
      <c r="AK106">
        <v>3</v>
      </c>
      <c r="AL106" t="s">
        <v>255</v>
      </c>
      <c r="AM106" t="s">
        <v>84</v>
      </c>
      <c r="AN106" t="s">
        <v>256</v>
      </c>
      <c r="AO106" t="s">
        <v>257</v>
      </c>
      <c r="AP106" t="s">
        <v>74</v>
      </c>
      <c r="AQ106" t="s">
        <v>74</v>
      </c>
      <c r="AR106" t="s">
        <v>258</v>
      </c>
      <c r="AS106" t="s">
        <v>259</v>
      </c>
      <c r="AT106" t="s">
        <v>1239</v>
      </c>
      <c r="AU106">
        <v>1992</v>
      </c>
      <c r="AV106">
        <v>102</v>
      </c>
      <c r="AW106">
        <v>4</v>
      </c>
      <c r="AX106" t="s">
        <v>74</v>
      </c>
      <c r="AY106" t="s">
        <v>74</v>
      </c>
      <c r="AZ106" t="s">
        <v>74</v>
      </c>
      <c r="BA106" t="s">
        <v>74</v>
      </c>
      <c r="BB106">
        <v>941</v>
      </c>
      <c r="BC106">
        <v>946</v>
      </c>
      <c r="BD106" t="s">
        <v>74</v>
      </c>
      <c r="BE106" t="s">
        <v>1335</v>
      </c>
      <c r="BF106" t="str">
        <f>HYPERLINK("http://dx.doi.org/10.1016/0305-0491(92)90106-2","http://dx.doi.org/10.1016/0305-0491(92)90106-2")</f>
        <v>http://dx.doi.org/10.1016/0305-0491(92)90106-2</v>
      </c>
      <c r="BG106" t="s">
        <v>74</v>
      </c>
      <c r="BH106" t="s">
        <v>74</v>
      </c>
      <c r="BI106">
        <v>6</v>
      </c>
      <c r="BJ106" t="s">
        <v>261</v>
      </c>
      <c r="BK106" t="s">
        <v>92</v>
      </c>
      <c r="BL106" t="s">
        <v>261</v>
      </c>
      <c r="BM106" t="s">
        <v>1336</v>
      </c>
      <c r="BN106">
        <v>1395518</v>
      </c>
      <c r="BO106" t="s">
        <v>74</v>
      </c>
      <c r="BP106" t="s">
        <v>74</v>
      </c>
      <c r="BQ106" t="s">
        <v>74</v>
      </c>
      <c r="BR106" t="s">
        <v>95</v>
      </c>
      <c r="BS106" t="s">
        <v>1337</v>
      </c>
      <c r="BT106" t="str">
        <f>HYPERLINK("https%3A%2F%2Fwww.webofscience.com%2Fwos%2Fwoscc%2Ffull-record%2FWOS:A1992JH26300046","View Full Record in Web of Science")</f>
        <v>View Full Record in Web of Science</v>
      </c>
    </row>
    <row r="107" spans="1:72" x14ac:dyDescent="0.15">
      <c r="A107" t="s">
        <v>72</v>
      </c>
      <c r="B107" t="s">
        <v>1338</v>
      </c>
      <c r="C107" t="s">
        <v>74</v>
      </c>
      <c r="D107" t="s">
        <v>74</v>
      </c>
      <c r="E107" t="s">
        <v>74</v>
      </c>
      <c r="F107" t="s">
        <v>1338</v>
      </c>
      <c r="G107" t="s">
        <v>74</v>
      </c>
      <c r="H107" t="s">
        <v>74</v>
      </c>
      <c r="I107" t="s">
        <v>1339</v>
      </c>
      <c r="J107" t="s">
        <v>1340</v>
      </c>
      <c r="K107" t="s">
        <v>74</v>
      </c>
      <c r="L107" t="s">
        <v>74</v>
      </c>
      <c r="M107" t="s">
        <v>77</v>
      </c>
      <c r="N107" t="s">
        <v>78</v>
      </c>
      <c r="O107" t="s">
        <v>74</v>
      </c>
      <c r="P107" t="s">
        <v>74</v>
      </c>
      <c r="Q107" t="s">
        <v>74</v>
      </c>
      <c r="R107" t="s">
        <v>74</v>
      </c>
      <c r="S107" t="s">
        <v>74</v>
      </c>
      <c r="T107" t="s">
        <v>1341</v>
      </c>
      <c r="U107" t="s">
        <v>1342</v>
      </c>
      <c r="V107" t="s">
        <v>1343</v>
      </c>
      <c r="W107" t="s">
        <v>420</v>
      </c>
      <c r="X107" t="s">
        <v>183</v>
      </c>
      <c r="Y107" t="s">
        <v>74</v>
      </c>
      <c r="Z107" t="s">
        <v>74</v>
      </c>
      <c r="AA107" t="s">
        <v>74</v>
      </c>
      <c r="AB107" t="s">
        <v>74</v>
      </c>
      <c r="AC107" t="s">
        <v>74</v>
      </c>
      <c r="AD107" t="s">
        <v>74</v>
      </c>
      <c r="AE107" t="s">
        <v>74</v>
      </c>
      <c r="AF107" t="s">
        <v>74</v>
      </c>
      <c r="AG107">
        <v>40</v>
      </c>
      <c r="AH107">
        <v>59</v>
      </c>
      <c r="AI107">
        <v>62</v>
      </c>
      <c r="AJ107">
        <v>1</v>
      </c>
      <c r="AK107">
        <v>37</v>
      </c>
      <c r="AL107" t="s">
        <v>1344</v>
      </c>
      <c r="AM107" t="s">
        <v>1345</v>
      </c>
      <c r="AN107" t="s">
        <v>1346</v>
      </c>
      <c r="AO107" t="s">
        <v>1347</v>
      </c>
      <c r="AP107" t="s">
        <v>1348</v>
      </c>
      <c r="AQ107" t="s">
        <v>74</v>
      </c>
      <c r="AR107" t="s">
        <v>1340</v>
      </c>
      <c r="AS107" t="s">
        <v>1349</v>
      </c>
      <c r="AT107" t="s">
        <v>1239</v>
      </c>
      <c r="AU107">
        <v>1992</v>
      </c>
      <c r="AV107">
        <v>94</v>
      </c>
      <c r="AW107">
        <v>3</v>
      </c>
      <c r="AX107" t="s">
        <v>74</v>
      </c>
      <c r="AY107" t="s">
        <v>74</v>
      </c>
      <c r="AZ107" t="s">
        <v>74</v>
      </c>
      <c r="BA107" t="s">
        <v>74</v>
      </c>
      <c r="BB107">
        <v>636</v>
      </c>
      <c r="BC107">
        <v>645</v>
      </c>
      <c r="BD107" t="s">
        <v>74</v>
      </c>
      <c r="BE107" t="s">
        <v>1350</v>
      </c>
      <c r="BF107" t="str">
        <f>HYPERLINK("http://dx.doi.org/10.2307/1369249","http://dx.doi.org/10.2307/1369249")</f>
        <v>http://dx.doi.org/10.2307/1369249</v>
      </c>
      <c r="BG107" t="s">
        <v>74</v>
      </c>
      <c r="BH107" t="s">
        <v>74</v>
      </c>
      <c r="BI107">
        <v>10</v>
      </c>
      <c r="BJ107" t="s">
        <v>1351</v>
      </c>
      <c r="BK107" t="s">
        <v>92</v>
      </c>
      <c r="BL107" t="s">
        <v>243</v>
      </c>
      <c r="BM107" t="s">
        <v>1352</v>
      </c>
      <c r="BN107" t="s">
        <v>74</v>
      </c>
      <c r="BO107" t="s">
        <v>74</v>
      </c>
      <c r="BP107" t="s">
        <v>74</v>
      </c>
      <c r="BQ107" t="s">
        <v>74</v>
      </c>
      <c r="BR107" t="s">
        <v>95</v>
      </c>
      <c r="BS107" t="s">
        <v>1353</v>
      </c>
      <c r="BT107" t="str">
        <f>HYPERLINK("https%3A%2F%2Fwww.webofscience.com%2Fwos%2Fwoscc%2Ffull-record%2FWOS:A1992JL43700010","View Full Record in Web of Science")</f>
        <v>View Full Record in Web of Science</v>
      </c>
    </row>
    <row r="108" spans="1:72" x14ac:dyDescent="0.15">
      <c r="A108" t="s">
        <v>72</v>
      </c>
      <c r="B108" t="s">
        <v>1354</v>
      </c>
      <c r="C108" t="s">
        <v>74</v>
      </c>
      <c r="D108" t="s">
        <v>74</v>
      </c>
      <c r="E108" t="s">
        <v>74</v>
      </c>
      <c r="F108" t="s">
        <v>1354</v>
      </c>
      <c r="G108" t="s">
        <v>74</v>
      </c>
      <c r="H108" t="s">
        <v>74</v>
      </c>
      <c r="I108" t="s">
        <v>1355</v>
      </c>
      <c r="J108" t="s">
        <v>285</v>
      </c>
      <c r="K108" t="s">
        <v>74</v>
      </c>
      <c r="L108" t="s">
        <v>74</v>
      </c>
      <c r="M108" t="s">
        <v>77</v>
      </c>
      <c r="N108" t="s">
        <v>78</v>
      </c>
      <c r="O108" t="s">
        <v>74</v>
      </c>
      <c r="P108" t="s">
        <v>74</v>
      </c>
      <c r="Q108" t="s">
        <v>74</v>
      </c>
      <c r="R108" t="s">
        <v>74</v>
      </c>
      <c r="S108" t="s">
        <v>74</v>
      </c>
      <c r="T108" t="s">
        <v>74</v>
      </c>
      <c r="U108" t="s">
        <v>1356</v>
      </c>
      <c r="V108" t="s">
        <v>1357</v>
      </c>
      <c r="W108" t="s">
        <v>1358</v>
      </c>
      <c r="X108" t="s">
        <v>1359</v>
      </c>
      <c r="Y108" t="s">
        <v>1360</v>
      </c>
      <c r="Z108" t="s">
        <v>74</v>
      </c>
      <c r="AA108" t="s">
        <v>74</v>
      </c>
      <c r="AB108" t="s">
        <v>74</v>
      </c>
      <c r="AC108" t="s">
        <v>74</v>
      </c>
      <c r="AD108" t="s">
        <v>74</v>
      </c>
      <c r="AE108" t="s">
        <v>74</v>
      </c>
      <c r="AF108" t="s">
        <v>74</v>
      </c>
      <c r="AG108">
        <v>61</v>
      </c>
      <c r="AH108">
        <v>77</v>
      </c>
      <c r="AI108">
        <v>81</v>
      </c>
      <c r="AJ108">
        <v>0</v>
      </c>
      <c r="AK108">
        <v>11</v>
      </c>
      <c r="AL108" t="s">
        <v>271</v>
      </c>
      <c r="AM108" t="s">
        <v>272</v>
      </c>
      <c r="AN108" t="s">
        <v>273</v>
      </c>
      <c r="AO108" t="s">
        <v>292</v>
      </c>
      <c r="AP108" t="s">
        <v>74</v>
      </c>
      <c r="AQ108" t="s">
        <v>74</v>
      </c>
      <c r="AR108" t="s">
        <v>293</v>
      </c>
      <c r="AS108" t="s">
        <v>294</v>
      </c>
      <c r="AT108" t="s">
        <v>1239</v>
      </c>
      <c r="AU108">
        <v>1992</v>
      </c>
      <c r="AV108">
        <v>112</v>
      </c>
      <c r="AW108" t="s">
        <v>1164</v>
      </c>
      <c r="AX108" t="s">
        <v>74</v>
      </c>
      <c r="AY108" t="s">
        <v>74</v>
      </c>
      <c r="AZ108" t="s">
        <v>74</v>
      </c>
      <c r="BA108" t="s">
        <v>74</v>
      </c>
      <c r="BB108">
        <v>161</v>
      </c>
      <c r="BC108">
        <v>178</v>
      </c>
      <c r="BD108" t="s">
        <v>74</v>
      </c>
      <c r="BE108" t="s">
        <v>1361</v>
      </c>
      <c r="BF108" t="str">
        <f>HYPERLINK("http://dx.doi.org/10.1016/0012-821X(92)90014-M","http://dx.doi.org/10.1016/0012-821X(92)90014-M")</f>
        <v>http://dx.doi.org/10.1016/0012-821X(92)90014-M</v>
      </c>
      <c r="BG108" t="s">
        <v>74</v>
      </c>
      <c r="BH108" t="s">
        <v>74</v>
      </c>
      <c r="BI108">
        <v>18</v>
      </c>
      <c r="BJ108" t="s">
        <v>297</v>
      </c>
      <c r="BK108" t="s">
        <v>92</v>
      </c>
      <c r="BL108" t="s">
        <v>297</v>
      </c>
      <c r="BM108" t="s">
        <v>1362</v>
      </c>
      <c r="BN108" t="s">
        <v>74</v>
      </c>
      <c r="BO108" t="s">
        <v>74</v>
      </c>
      <c r="BP108" t="s">
        <v>74</v>
      </c>
      <c r="BQ108" t="s">
        <v>74</v>
      </c>
      <c r="BR108" t="s">
        <v>95</v>
      </c>
      <c r="BS108" t="s">
        <v>1363</v>
      </c>
      <c r="BT108" t="str">
        <f>HYPERLINK("https%3A%2F%2Fwww.webofscience.com%2Fwos%2Fwoscc%2Ffull-record%2FWOS:A1992JN88500013","View Full Record in Web of Science")</f>
        <v>View Full Record in Web of Science</v>
      </c>
    </row>
    <row r="109" spans="1:72" x14ac:dyDescent="0.15">
      <c r="A109" t="s">
        <v>72</v>
      </c>
      <c r="B109" t="s">
        <v>1364</v>
      </c>
      <c r="C109" t="s">
        <v>74</v>
      </c>
      <c r="D109" t="s">
        <v>74</v>
      </c>
      <c r="E109" t="s">
        <v>74</v>
      </c>
      <c r="F109" t="s">
        <v>1364</v>
      </c>
      <c r="G109" t="s">
        <v>74</v>
      </c>
      <c r="H109" t="s">
        <v>74</v>
      </c>
      <c r="I109" t="s">
        <v>1365</v>
      </c>
      <c r="J109" t="s">
        <v>1366</v>
      </c>
      <c r="K109" t="s">
        <v>74</v>
      </c>
      <c r="L109" t="s">
        <v>74</v>
      </c>
      <c r="M109" t="s">
        <v>77</v>
      </c>
      <c r="N109" t="s">
        <v>78</v>
      </c>
      <c r="O109" t="s">
        <v>74</v>
      </c>
      <c r="P109" t="s">
        <v>74</v>
      </c>
      <c r="Q109" t="s">
        <v>74</v>
      </c>
      <c r="R109" t="s">
        <v>74</v>
      </c>
      <c r="S109" t="s">
        <v>74</v>
      </c>
      <c r="T109" t="s">
        <v>1367</v>
      </c>
      <c r="U109" t="s">
        <v>1368</v>
      </c>
      <c r="V109" t="s">
        <v>1369</v>
      </c>
      <c r="W109" t="s">
        <v>74</v>
      </c>
      <c r="X109" t="s">
        <v>74</v>
      </c>
      <c r="Y109" t="s">
        <v>1370</v>
      </c>
      <c r="Z109" t="s">
        <v>74</v>
      </c>
      <c r="AA109" t="s">
        <v>74</v>
      </c>
      <c r="AB109" t="s">
        <v>74</v>
      </c>
      <c r="AC109" t="s">
        <v>74</v>
      </c>
      <c r="AD109" t="s">
        <v>74</v>
      </c>
      <c r="AE109" t="s">
        <v>74</v>
      </c>
      <c r="AF109" t="s">
        <v>74</v>
      </c>
      <c r="AG109">
        <v>13</v>
      </c>
      <c r="AH109">
        <v>15</v>
      </c>
      <c r="AI109">
        <v>15</v>
      </c>
      <c r="AJ109">
        <v>3</v>
      </c>
      <c r="AK109">
        <v>27</v>
      </c>
      <c r="AL109" t="s">
        <v>1371</v>
      </c>
      <c r="AM109" t="s">
        <v>1372</v>
      </c>
      <c r="AN109" t="s">
        <v>1373</v>
      </c>
      <c r="AO109" t="s">
        <v>1374</v>
      </c>
      <c r="AP109" t="s">
        <v>1375</v>
      </c>
      <c r="AQ109" t="s">
        <v>74</v>
      </c>
      <c r="AR109" t="s">
        <v>1376</v>
      </c>
      <c r="AS109" t="s">
        <v>1377</v>
      </c>
      <c r="AT109" t="s">
        <v>1239</v>
      </c>
      <c r="AU109">
        <v>1992</v>
      </c>
      <c r="AV109">
        <v>11</v>
      </c>
      <c r="AW109">
        <v>8</v>
      </c>
      <c r="AX109" t="s">
        <v>74</v>
      </c>
      <c r="AY109" t="s">
        <v>74</v>
      </c>
      <c r="AZ109" t="s">
        <v>74</v>
      </c>
      <c r="BA109" t="s">
        <v>74</v>
      </c>
      <c r="BB109">
        <v>1051</v>
      </c>
      <c r="BC109">
        <v>1059</v>
      </c>
      <c r="BD109" t="s">
        <v>74</v>
      </c>
      <c r="BE109" t="s">
        <v>1378</v>
      </c>
      <c r="BF109" t="str">
        <f>HYPERLINK("http://dx.doi.org/10.1002/etc.5620110802","http://dx.doi.org/10.1002/etc.5620110802")</f>
        <v>http://dx.doi.org/10.1002/etc.5620110802</v>
      </c>
      <c r="BG109" t="s">
        <v>74</v>
      </c>
      <c r="BH109" t="s">
        <v>74</v>
      </c>
      <c r="BI109">
        <v>9</v>
      </c>
      <c r="BJ109" t="s">
        <v>1379</v>
      </c>
      <c r="BK109" t="s">
        <v>92</v>
      </c>
      <c r="BL109" t="s">
        <v>1380</v>
      </c>
      <c r="BM109" t="s">
        <v>1381</v>
      </c>
      <c r="BN109" t="s">
        <v>74</v>
      </c>
      <c r="BO109" t="s">
        <v>74</v>
      </c>
      <c r="BP109" t="s">
        <v>74</v>
      </c>
      <c r="BQ109" t="s">
        <v>74</v>
      </c>
      <c r="BR109" t="s">
        <v>95</v>
      </c>
      <c r="BS109" t="s">
        <v>1382</v>
      </c>
      <c r="BT109" t="str">
        <f>HYPERLINK("https%3A%2F%2Fwww.webofscience.com%2Fwos%2Fwoscc%2Ffull-record%2FWOS:A1992JF77200002","View Full Record in Web of Science")</f>
        <v>View Full Record in Web of Science</v>
      </c>
    </row>
    <row r="110" spans="1:72" x14ac:dyDescent="0.15">
      <c r="A110" t="s">
        <v>72</v>
      </c>
      <c r="B110" t="s">
        <v>1383</v>
      </c>
      <c r="C110" t="s">
        <v>74</v>
      </c>
      <c r="D110" t="s">
        <v>74</v>
      </c>
      <c r="E110" t="s">
        <v>74</v>
      </c>
      <c r="F110" t="s">
        <v>1383</v>
      </c>
      <c r="G110" t="s">
        <v>74</v>
      </c>
      <c r="H110" t="s">
        <v>74</v>
      </c>
      <c r="I110" t="s">
        <v>1384</v>
      </c>
      <c r="J110" t="s">
        <v>1385</v>
      </c>
      <c r="K110" t="s">
        <v>74</v>
      </c>
      <c r="L110" t="s">
        <v>74</v>
      </c>
      <c r="M110" t="s">
        <v>77</v>
      </c>
      <c r="N110" t="s">
        <v>78</v>
      </c>
      <c r="O110" t="s">
        <v>74</v>
      </c>
      <c r="P110" t="s">
        <v>74</v>
      </c>
      <c r="Q110" t="s">
        <v>74</v>
      </c>
      <c r="R110" t="s">
        <v>74</v>
      </c>
      <c r="S110" t="s">
        <v>74</v>
      </c>
      <c r="T110" t="s">
        <v>74</v>
      </c>
      <c r="U110" t="s">
        <v>1386</v>
      </c>
      <c r="V110" t="s">
        <v>1387</v>
      </c>
      <c r="W110" t="s">
        <v>1388</v>
      </c>
      <c r="X110" t="s">
        <v>1389</v>
      </c>
      <c r="Y110" t="s">
        <v>1390</v>
      </c>
      <c r="Z110" t="s">
        <v>74</v>
      </c>
      <c r="AA110" t="s">
        <v>1391</v>
      </c>
      <c r="AB110" t="s">
        <v>74</v>
      </c>
      <c r="AC110" t="s">
        <v>74</v>
      </c>
      <c r="AD110" t="s">
        <v>74</v>
      </c>
      <c r="AE110" t="s">
        <v>74</v>
      </c>
      <c r="AF110" t="s">
        <v>74</v>
      </c>
      <c r="AG110">
        <v>23</v>
      </c>
      <c r="AH110">
        <v>8</v>
      </c>
      <c r="AI110">
        <v>8</v>
      </c>
      <c r="AJ110">
        <v>0</v>
      </c>
      <c r="AK110">
        <v>2</v>
      </c>
      <c r="AL110" t="s">
        <v>1392</v>
      </c>
      <c r="AM110" t="s">
        <v>205</v>
      </c>
      <c r="AN110" t="s">
        <v>1393</v>
      </c>
      <c r="AO110" t="s">
        <v>1394</v>
      </c>
      <c r="AP110" t="s">
        <v>74</v>
      </c>
      <c r="AQ110" t="s">
        <v>74</v>
      </c>
      <c r="AR110" t="s">
        <v>1395</v>
      </c>
      <c r="AS110" t="s">
        <v>1396</v>
      </c>
      <c r="AT110" t="s">
        <v>1239</v>
      </c>
      <c r="AU110">
        <v>1992</v>
      </c>
      <c r="AV110">
        <v>109</v>
      </c>
      <c r="AW110">
        <v>1</v>
      </c>
      <c r="AX110" t="s">
        <v>74</v>
      </c>
      <c r="AY110" t="s">
        <v>74</v>
      </c>
      <c r="AZ110" t="s">
        <v>74</v>
      </c>
      <c r="BA110" t="s">
        <v>74</v>
      </c>
      <c r="BB110">
        <v>69</v>
      </c>
      <c r="BC110">
        <v>80</v>
      </c>
      <c r="BD110" t="s">
        <v>74</v>
      </c>
      <c r="BE110" t="s">
        <v>74</v>
      </c>
      <c r="BF110" t="s">
        <v>74</v>
      </c>
      <c r="BG110" t="s">
        <v>74</v>
      </c>
      <c r="BH110" t="s">
        <v>74</v>
      </c>
      <c r="BI110">
        <v>12</v>
      </c>
      <c r="BJ110" t="s">
        <v>1397</v>
      </c>
      <c r="BK110" t="s">
        <v>92</v>
      </c>
      <c r="BL110" t="s">
        <v>1397</v>
      </c>
      <c r="BM110" t="s">
        <v>1398</v>
      </c>
      <c r="BN110">
        <v>1379935</v>
      </c>
      <c r="BO110" t="s">
        <v>74</v>
      </c>
      <c r="BP110" t="s">
        <v>74</v>
      </c>
      <c r="BQ110" t="s">
        <v>74</v>
      </c>
      <c r="BR110" t="s">
        <v>95</v>
      </c>
      <c r="BS110" t="s">
        <v>1399</v>
      </c>
      <c r="BT110" t="str">
        <f>HYPERLINK("https%3A%2F%2Fwww.webofscience.com%2Fwos%2Fwoscc%2Ffull-record%2FWOS:A1992JK93700006","View Full Record in Web of Science")</f>
        <v>View Full Record in Web of Science</v>
      </c>
    </row>
    <row r="111" spans="1:72" x14ac:dyDescent="0.15">
      <c r="A111" t="s">
        <v>72</v>
      </c>
      <c r="B111" t="s">
        <v>1400</v>
      </c>
      <c r="C111" t="s">
        <v>74</v>
      </c>
      <c r="D111" t="s">
        <v>74</v>
      </c>
      <c r="E111" t="s">
        <v>74</v>
      </c>
      <c r="F111" t="s">
        <v>1400</v>
      </c>
      <c r="G111" t="s">
        <v>74</v>
      </c>
      <c r="H111" t="s">
        <v>74</v>
      </c>
      <c r="I111" t="s">
        <v>1401</v>
      </c>
      <c r="J111" t="s">
        <v>1402</v>
      </c>
      <c r="K111" t="s">
        <v>74</v>
      </c>
      <c r="L111" t="s">
        <v>74</v>
      </c>
      <c r="M111" t="s">
        <v>77</v>
      </c>
      <c r="N111" t="s">
        <v>78</v>
      </c>
      <c r="O111" t="s">
        <v>74</v>
      </c>
      <c r="P111" t="s">
        <v>74</v>
      </c>
      <c r="Q111" t="s">
        <v>74</v>
      </c>
      <c r="R111" t="s">
        <v>74</v>
      </c>
      <c r="S111" t="s">
        <v>74</v>
      </c>
      <c r="T111" t="s">
        <v>74</v>
      </c>
      <c r="U111" t="s">
        <v>74</v>
      </c>
      <c r="V111" t="s">
        <v>1403</v>
      </c>
      <c r="W111" t="s">
        <v>74</v>
      </c>
      <c r="X111" t="s">
        <v>74</v>
      </c>
      <c r="Y111" t="s">
        <v>1404</v>
      </c>
      <c r="Z111" t="s">
        <v>74</v>
      </c>
      <c r="AA111" t="s">
        <v>74</v>
      </c>
      <c r="AB111" t="s">
        <v>74</v>
      </c>
      <c r="AC111" t="s">
        <v>74</v>
      </c>
      <c r="AD111" t="s">
        <v>74</v>
      </c>
      <c r="AE111" t="s">
        <v>74</v>
      </c>
      <c r="AF111" t="s">
        <v>74</v>
      </c>
      <c r="AG111">
        <v>0</v>
      </c>
      <c r="AH111">
        <v>4</v>
      </c>
      <c r="AI111">
        <v>5</v>
      </c>
      <c r="AJ111">
        <v>0</v>
      </c>
      <c r="AK111">
        <v>4</v>
      </c>
      <c r="AL111" t="s">
        <v>1405</v>
      </c>
      <c r="AM111" t="s">
        <v>501</v>
      </c>
      <c r="AN111" t="s">
        <v>1406</v>
      </c>
      <c r="AO111" t="s">
        <v>1407</v>
      </c>
      <c r="AP111" t="s">
        <v>74</v>
      </c>
      <c r="AQ111" t="s">
        <v>74</v>
      </c>
      <c r="AR111" t="s">
        <v>1408</v>
      </c>
      <c r="AS111" t="s">
        <v>1409</v>
      </c>
      <c r="AT111" t="s">
        <v>1239</v>
      </c>
      <c r="AU111">
        <v>1992</v>
      </c>
      <c r="AV111">
        <v>15</v>
      </c>
      <c r="AW111">
        <v>2</v>
      </c>
      <c r="AX111" t="s">
        <v>74</v>
      </c>
      <c r="AY111" t="s">
        <v>74</v>
      </c>
      <c r="AZ111" t="s">
        <v>74</v>
      </c>
      <c r="BA111" t="s">
        <v>74</v>
      </c>
      <c r="BB111">
        <v>123</v>
      </c>
      <c r="BC111">
        <v>139</v>
      </c>
      <c r="BD111" t="s">
        <v>74</v>
      </c>
      <c r="BE111" t="s">
        <v>1410</v>
      </c>
      <c r="BF111" t="str">
        <f>HYPERLINK("http://dx.doi.org/10.1007/BF01275523","http://dx.doi.org/10.1007/BF01275523")</f>
        <v>http://dx.doi.org/10.1007/BF01275523</v>
      </c>
      <c r="BG111" t="s">
        <v>74</v>
      </c>
      <c r="BH111" t="s">
        <v>74</v>
      </c>
      <c r="BI111">
        <v>17</v>
      </c>
      <c r="BJ111" t="s">
        <v>1411</v>
      </c>
      <c r="BK111" t="s">
        <v>92</v>
      </c>
      <c r="BL111" t="s">
        <v>1411</v>
      </c>
      <c r="BM111" t="s">
        <v>1412</v>
      </c>
      <c r="BN111" t="s">
        <v>74</v>
      </c>
      <c r="BO111" t="s">
        <v>74</v>
      </c>
      <c r="BP111" t="s">
        <v>74</v>
      </c>
      <c r="BQ111" t="s">
        <v>74</v>
      </c>
      <c r="BR111" t="s">
        <v>95</v>
      </c>
      <c r="BS111" t="s">
        <v>1413</v>
      </c>
      <c r="BT111" t="str">
        <f>HYPERLINK("https%3A%2F%2Fwww.webofscience.com%2Fwos%2Fwoscc%2Ffull-record%2FWOS:A1992JN35400005","View Full Record in Web of Science")</f>
        <v>View Full Record in Web of Science</v>
      </c>
    </row>
    <row r="112" spans="1:72" x14ac:dyDescent="0.15">
      <c r="A112" t="s">
        <v>72</v>
      </c>
      <c r="B112" t="s">
        <v>1414</v>
      </c>
      <c r="C112" t="s">
        <v>74</v>
      </c>
      <c r="D112" t="s">
        <v>74</v>
      </c>
      <c r="E112" t="s">
        <v>74</v>
      </c>
      <c r="F112" t="s">
        <v>1414</v>
      </c>
      <c r="G112" t="s">
        <v>74</v>
      </c>
      <c r="H112" t="s">
        <v>74</v>
      </c>
      <c r="I112" t="s">
        <v>1415</v>
      </c>
      <c r="J112" t="s">
        <v>1416</v>
      </c>
      <c r="K112" t="s">
        <v>74</v>
      </c>
      <c r="L112" t="s">
        <v>74</v>
      </c>
      <c r="M112" t="s">
        <v>77</v>
      </c>
      <c r="N112" t="s">
        <v>78</v>
      </c>
      <c r="O112" t="s">
        <v>74</v>
      </c>
      <c r="P112" t="s">
        <v>74</v>
      </c>
      <c r="Q112" t="s">
        <v>74</v>
      </c>
      <c r="R112" t="s">
        <v>74</v>
      </c>
      <c r="S112" t="s">
        <v>74</v>
      </c>
      <c r="T112" t="s">
        <v>1417</v>
      </c>
      <c r="U112" t="s">
        <v>1418</v>
      </c>
      <c r="V112" t="s">
        <v>1419</v>
      </c>
      <c r="W112" t="s">
        <v>1420</v>
      </c>
      <c r="X112" t="s">
        <v>1251</v>
      </c>
      <c r="Y112" t="s">
        <v>74</v>
      </c>
      <c r="Z112" t="s">
        <v>74</v>
      </c>
      <c r="AA112" t="s">
        <v>1421</v>
      </c>
      <c r="AB112" t="s">
        <v>1422</v>
      </c>
      <c r="AC112" t="s">
        <v>74</v>
      </c>
      <c r="AD112" t="s">
        <v>74</v>
      </c>
      <c r="AE112" t="s">
        <v>74</v>
      </c>
      <c r="AF112" t="s">
        <v>74</v>
      </c>
      <c r="AG112">
        <v>24</v>
      </c>
      <c r="AH112">
        <v>7</v>
      </c>
      <c r="AI112">
        <v>7</v>
      </c>
      <c r="AJ112">
        <v>0</v>
      </c>
      <c r="AK112">
        <v>7</v>
      </c>
      <c r="AL112" t="s">
        <v>1296</v>
      </c>
      <c r="AM112" t="s">
        <v>1297</v>
      </c>
      <c r="AN112" t="s">
        <v>1298</v>
      </c>
      <c r="AO112" t="s">
        <v>1423</v>
      </c>
      <c r="AP112" t="s">
        <v>74</v>
      </c>
      <c r="AQ112" t="s">
        <v>74</v>
      </c>
      <c r="AR112" t="s">
        <v>1424</v>
      </c>
      <c r="AS112" t="s">
        <v>1425</v>
      </c>
      <c r="AT112" t="s">
        <v>1239</v>
      </c>
      <c r="AU112">
        <v>1992</v>
      </c>
      <c r="AV112">
        <v>15</v>
      </c>
      <c r="AW112">
        <v>2</v>
      </c>
      <c r="AX112" t="s">
        <v>74</v>
      </c>
      <c r="AY112" t="s">
        <v>74</v>
      </c>
      <c r="AZ112" t="s">
        <v>74</v>
      </c>
      <c r="BA112" t="s">
        <v>74</v>
      </c>
      <c r="BB112">
        <v>157</v>
      </c>
      <c r="BC112">
        <v>169</v>
      </c>
      <c r="BD112" t="s">
        <v>74</v>
      </c>
      <c r="BE112" t="s">
        <v>1426</v>
      </c>
      <c r="BF112" t="str">
        <f>HYPERLINK("http://dx.doi.org/10.1007/BF00053757","http://dx.doi.org/10.1007/BF00053757")</f>
        <v>http://dx.doi.org/10.1007/BF00053757</v>
      </c>
      <c r="BG112" t="s">
        <v>74</v>
      </c>
      <c r="BH112" t="s">
        <v>74</v>
      </c>
      <c r="BI112">
        <v>13</v>
      </c>
      <c r="BJ112" t="s">
        <v>1324</v>
      </c>
      <c r="BK112" t="s">
        <v>92</v>
      </c>
      <c r="BL112" t="s">
        <v>1325</v>
      </c>
      <c r="BM112" t="s">
        <v>1427</v>
      </c>
      <c r="BN112" t="s">
        <v>74</v>
      </c>
      <c r="BO112" t="s">
        <v>74</v>
      </c>
      <c r="BP112" t="s">
        <v>74</v>
      </c>
      <c r="BQ112" t="s">
        <v>74</v>
      </c>
      <c r="BR112" t="s">
        <v>95</v>
      </c>
      <c r="BS112" t="s">
        <v>1428</v>
      </c>
      <c r="BT112" t="str">
        <f>HYPERLINK("https%3A%2F%2Fwww.webofscience.com%2Fwos%2Fwoscc%2Ffull-record%2FWOS:A1992JH30900005","View Full Record in Web of Science")</f>
        <v>View Full Record in Web of Science</v>
      </c>
    </row>
    <row r="113" spans="1:72" x14ac:dyDescent="0.15">
      <c r="A113" t="s">
        <v>72</v>
      </c>
      <c r="B113" t="s">
        <v>1429</v>
      </c>
      <c r="C113" t="s">
        <v>74</v>
      </c>
      <c r="D113" t="s">
        <v>74</v>
      </c>
      <c r="E113" t="s">
        <v>74</v>
      </c>
      <c r="F113" t="s">
        <v>1429</v>
      </c>
      <c r="G113" t="s">
        <v>74</v>
      </c>
      <c r="H113" t="s">
        <v>74</v>
      </c>
      <c r="I113" t="s">
        <v>1430</v>
      </c>
      <c r="J113" t="s">
        <v>1431</v>
      </c>
      <c r="K113" t="s">
        <v>74</v>
      </c>
      <c r="L113" t="s">
        <v>74</v>
      </c>
      <c r="M113" t="s">
        <v>77</v>
      </c>
      <c r="N113" t="s">
        <v>647</v>
      </c>
      <c r="O113" t="s">
        <v>1432</v>
      </c>
      <c r="P113" t="s">
        <v>1433</v>
      </c>
      <c r="Q113" t="s">
        <v>1434</v>
      </c>
      <c r="R113" t="s">
        <v>74</v>
      </c>
      <c r="S113" t="s">
        <v>74</v>
      </c>
      <c r="T113" t="s">
        <v>74</v>
      </c>
      <c r="U113" t="s">
        <v>1435</v>
      </c>
      <c r="V113" t="s">
        <v>1436</v>
      </c>
      <c r="W113" t="s">
        <v>74</v>
      </c>
      <c r="X113" t="s">
        <v>74</v>
      </c>
      <c r="Y113" t="s">
        <v>1437</v>
      </c>
      <c r="Z113" t="s">
        <v>74</v>
      </c>
      <c r="AA113" t="s">
        <v>1438</v>
      </c>
      <c r="AB113" t="s">
        <v>1439</v>
      </c>
      <c r="AC113" t="s">
        <v>74</v>
      </c>
      <c r="AD113" t="s">
        <v>74</v>
      </c>
      <c r="AE113" t="s">
        <v>74</v>
      </c>
      <c r="AF113" t="s">
        <v>74</v>
      </c>
      <c r="AG113">
        <v>26</v>
      </c>
      <c r="AH113">
        <v>65</v>
      </c>
      <c r="AI113">
        <v>80</v>
      </c>
      <c r="AJ113">
        <v>0</v>
      </c>
      <c r="AK113">
        <v>7</v>
      </c>
      <c r="AL113" t="s">
        <v>1440</v>
      </c>
      <c r="AM113" t="s">
        <v>617</v>
      </c>
      <c r="AN113" t="s">
        <v>1441</v>
      </c>
      <c r="AO113" t="s">
        <v>1442</v>
      </c>
      <c r="AP113" t="s">
        <v>74</v>
      </c>
      <c r="AQ113" t="s">
        <v>74</v>
      </c>
      <c r="AR113" t="s">
        <v>1443</v>
      </c>
      <c r="AS113" t="s">
        <v>1444</v>
      </c>
      <c r="AT113" t="s">
        <v>1239</v>
      </c>
      <c r="AU113">
        <v>1992</v>
      </c>
      <c r="AV113">
        <v>78</v>
      </c>
      <c r="AW113">
        <v>4</v>
      </c>
      <c r="AX113" t="s">
        <v>74</v>
      </c>
      <c r="AY113" t="s">
        <v>74</v>
      </c>
      <c r="AZ113" t="s">
        <v>74</v>
      </c>
      <c r="BA113" t="s">
        <v>74</v>
      </c>
      <c r="BB113">
        <v>596</v>
      </c>
      <c r="BC113">
        <v>600</v>
      </c>
      <c r="BD113" t="s">
        <v>74</v>
      </c>
      <c r="BE113" t="s">
        <v>1445</v>
      </c>
      <c r="BF113" t="str">
        <f>HYPERLINK("http://dx.doi.org/10.2307/3283534","http://dx.doi.org/10.2307/3283534")</f>
        <v>http://dx.doi.org/10.2307/3283534</v>
      </c>
      <c r="BG113" t="s">
        <v>74</v>
      </c>
      <c r="BH113" t="s">
        <v>74</v>
      </c>
      <c r="BI113">
        <v>5</v>
      </c>
      <c r="BJ113" t="s">
        <v>1446</v>
      </c>
      <c r="BK113" t="s">
        <v>661</v>
      </c>
      <c r="BL113" t="s">
        <v>1446</v>
      </c>
      <c r="BM113" t="s">
        <v>1447</v>
      </c>
      <c r="BN113">
        <v>1635018</v>
      </c>
      <c r="BO113" t="s">
        <v>975</v>
      </c>
      <c r="BP113" t="s">
        <v>74</v>
      </c>
      <c r="BQ113" t="s">
        <v>74</v>
      </c>
      <c r="BR113" t="s">
        <v>95</v>
      </c>
      <c r="BS113" t="s">
        <v>1448</v>
      </c>
      <c r="BT113" t="str">
        <f>HYPERLINK("https%3A%2F%2Fwww.webofscience.com%2Fwos%2Fwoscc%2Ffull-record%2FWOS:A1992KU08700004","View Full Record in Web of Science")</f>
        <v>View Full Record in Web of Science</v>
      </c>
    </row>
    <row r="114" spans="1:72" x14ac:dyDescent="0.15">
      <c r="A114" t="s">
        <v>72</v>
      </c>
      <c r="B114" t="s">
        <v>1449</v>
      </c>
      <c r="C114" t="s">
        <v>74</v>
      </c>
      <c r="D114" t="s">
        <v>74</v>
      </c>
      <c r="E114" t="s">
        <v>74</v>
      </c>
      <c r="F114" t="s">
        <v>1449</v>
      </c>
      <c r="G114" t="s">
        <v>74</v>
      </c>
      <c r="H114" t="s">
        <v>74</v>
      </c>
      <c r="I114" t="s">
        <v>1450</v>
      </c>
      <c r="J114" t="s">
        <v>1451</v>
      </c>
      <c r="K114" t="s">
        <v>74</v>
      </c>
      <c r="L114" t="s">
        <v>74</v>
      </c>
      <c r="M114" t="s">
        <v>77</v>
      </c>
      <c r="N114" t="s">
        <v>78</v>
      </c>
      <c r="O114" t="s">
        <v>74</v>
      </c>
      <c r="P114" t="s">
        <v>74</v>
      </c>
      <c r="Q114" t="s">
        <v>74</v>
      </c>
      <c r="R114" t="s">
        <v>74</v>
      </c>
      <c r="S114" t="s">
        <v>74</v>
      </c>
      <c r="T114" t="s">
        <v>1452</v>
      </c>
      <c r="U114" t="s">
        <v>1453</v>
      </c>
      <c r="V114" t="s">
        <v>1454</v>
      </c>
      <c r="W114" t="s">
        <v>74</v>
      </c>
      <c r="X114" t="s">
        <v>74</v>
      </c>
      <c r="Y114" t="s">
        <v>1455</v>
      </c>
      <c r="Z114" t="s">
        <v>74</v>
      </c>
      <c r="AA114" t="s">
        <v>1456</v>
      </c>
      <c r="AB114" t="s">
        <v>74</v>
      </c>
      <c r="AC114" t="s">
        <v>74</v>
      </c>
      <c r="AD114" t="s">
        <v>74</v>
      </c>
      <c r="AE114" t="s">
        <v>74</v>
      </c>
      <c r="AF114" t="s">
        <v>74</v>
      </c>
      <c r="AG114">
        <v>40</v>
      </c>
      <c r="AH114">
        <v>24</v>
      </c>
      <c r="AI114">
        <v>25</v>
      </c>
      <c r="AJ114">
        <v>0</v>
      </c>
      <c r="AK114">
        <v>1</v>
      </c>
      <c r="AL114" t="s">
        <v>1457</v>
      </c>
      <c r="AM114" t="s">
        <v>617</v>
      </c>
      <c r="AN114" t="s">
        <v>618</v>
      </c>
      <c r="AO114" t="s">
        <v>1458</v>
      </c>
      <c r="AP114" t="s">
        <v>74</v>
      </c>
      <c r="AQ114" t="s">
        <v>74</v>
      </c>
      <c r="AR114" t="s">
        <v>1459</v>
      </c>
      <c r="AS114" t="s">
        <v>1460</v>
      </c>
      <c r="AT114" t="s">
        <v>1239</v>
      </c>
      <c r="AU114">
        <v>1992</v>
      </c>
      <c r="AV114">
        <v>28</v>
      </c>
      <c r="AW114">
        <v>4</v>
      </c>
      <c r="AX114" t="s">
        <v>74</v>
      </c>
      <c r="AY114" t="s">
        <v>74</v>
      </c>
      <c r="AZ114" t="s">
        <v>74</v>
      </c>
      <c r="BA114" t="s">
        <v>74</v>
      </c>
      <c r="BB114">
        <v>465</v>
      </c>
      <c r="BC114">
        <v>472</v>
      </c>
      <c r="BD114" t="s">
        <v>74</v>
      </c>
      <c r="BE114" t="s">
        <v>1461</v>
      </c>
      <c r="BF114" t="str">
        <f>HYPERLINK("http://dx.doi.org/10.1111/j.0022-3646.1992.00465.x","http://dx.doi.org/10.1111/j.0022-3646.1992.00465.x")</f>
        <v>http://dx.doi.org/10.1111/j.0022-3646.1992.00465.x</v>
      </c>
      <c r="BG114" t="s">
        <v>74</v>
      </c>
      <c r="BH114" t="s">
        <v>74</v>
      </c>
      <c r="BI114">
        <v>8</v>
      </c>
      <c r="BJ114" t="s">
        <v>1462</v>
      </c>
      <c r="BK114" t="s">
        <v>92</v>
      </c>
      <c r="BL114" t="s">
        <v>1462</v>
      </c>
      <c r="BM114" t="s">
        <v>1463</v>
      </c>
      <c r="BN114" t="s">
        <v>74</v>
      </c>
      <c r="BO114" t="s">
        <v>74</v>
      </c>
      <c r="BP114" t="s">
        <v>74</v>
      </c>
      <c r="BQ114" t="s">
        <v>74</v>
      </c>
      <c r="BR114" t="s">
        <v>95</v>
      </c>
      <c r="BS114" t="s">
        <v>1464</v>
      </c>
      <c r="BT114" t="str">
        <f>HYPERLINK("https%3A%2F%2Fwww.webofscience.com%2Fwos%2Fwoscc%2Ffull-record%2FWOS:A1992JL27800007","View Full Record in Web of Science")</f>
        <v>View Full Record in Web of Science</v>
      </c>
    </row>
    <row r="115" spans="1:72" x14ac:dyDescent="0.15">
      <c r="A115" t="s">
        <v>72</v>
      </c>
      <c r="B115" t="s">
        <v>1465</v>
      </c>
      <c r="C115" t="s">
        <v>74</v>
      </c>
      <c r="D115" t="s">
        <v>74</v>
      </c>
      <c r="E115" t="s">
        <v>74</v>
      </c>
      <c r="F115" t="s">
        <v>1465</v>
      </c>
      <c r="G115" t="s">
        <v>74</v>
      </c>
      <c r="H115" t="s">
        <v>74</v>
      </c>
      <c r="I115" t="s">
        <v>1466</v>
      </c>
      <c r="J115" t="s">
        <v>1467</v>
      </c>
      <c r="K115" t="s">
        <v>74</v>
      </c>
      <c r="L115" t="s">
        <v>74</v>
      </c>
      <c r="M115" t="s">
        <v>77</v>
      </c>
      <c r="N115" t="s">
        <v>337</v>
      </c>
      <c r="O115" t="s">
        <v>74</v>
      </c>
      <c r="P115" t="s">
        <v>74</v>
      </c>
      <c r="Q115" t="s">
        <v>74</v>
      </c>
      <c r="R115" t="s">
        <v>74</v>
      </c>
      <c r="S115" t="s">
        <v>74</v>
      </c>
      <c r="T115" t="s">
        <v>74</v>
      </c>
      <c r="U115" t="s">
        <v>1468</v>
      </c>
      <c r="V115" t="s">
        <v>1469</v>
      </c>
      <c r="W115" t="s">
        <v>1470</v>
      </c>
      <c r="X115" t="s">
        <v>1471</v>
      </c>
      <c r="Y115" t="s">
        <v>74</v>
      </c>
      <c r="Z115" t="s">
        <v>74</v>
      </c>
      <c r="AA115" t="s">
        <v>1472</v>
      </c>
      <c r="AB115" t="s">
        <v>1473</v>
      </c>
      <c r="AC115" t="s">
        <v>74</v>
      </c>
      <c r="AD115" t="s">
        <v>74</v>
      </c>
      <c r="AE115" t="s">
        <v>74</v>
      </c>
      <c r="AF115" t="s">
        <v>74</v>
      </c>
      <c r="AG115">
        <v>28</v>
      </c>
      <c r="AH115">
        <v>68</v>
      </c>
      <c r="AI115">
        <v>71</v>
      </c>
      <c r="AJ115">
        <v>1</v>
      </c>
      <c r="AK115">
        <v>12</v>
      </c>
      <c r="AL115" t="s">
        <v>535</v>
      </c>
      <c r="AM115" t="s">
        <v>536</v>
      </c>
      <c r="AN115" t="s">
        <v>537</v>
      </c>
      <c r="AO115" t="s">
        <v>1474</v>
      </c>
      <c r="AP115" t="s">
        <v>74</v>
      </c>
      <c r="AQ115" t="s">
        <v>74</v>
      </c>
      <c r="AR115" t="s">
        <v>1475</v>
      </c>
      <c r="AS115" t="s">
        <v>1476</v>
      </c>
      <c r="AT115" t="s">
        <v>1239</v>
      </c>
      <c r="AU115">
        <v>1992</v>
      </c>
      <c r="AV115">
        <v>22</v>
      </c>
      <c r="AW115">
        <v>8</v>
      </c>
      <c r="AX115" t="s">
        <v>74</v>
      </c>
      <c r="AY115" t="s">
        <v>74</v>
      </c>
      <c r="AZ115" t="s">
        <v>74</v>
      </c>
      <c r="BA115" t="s">
        <v>74</v>
      </c>
      <c r="BB115">
        <v>918</v>
      </c>
      <c r="BC115">
        <v>926</v>
      </c>
      <c r="BD115" t="s">
        <v>74</v>
      </c>
      <c r="BE115" t="s">
        <v>1477</v>
      </c>
      <c r="BF115" t="str">
        <f>HYPERLINK("http://dx.doi.org/10.1175/1520-0485(1992)022&lt;0918:OTFOAI&gt;2.0.CO;2","http://dx.doi.org/10.1175/1520-0485(1992)022&lt;0918:OTFOAI&gt;2.0.CO;2")</f>
        <v>http://dx.doi.org/10.1175/1520-0485(1992)022&lt;0918:OTFOAI&gt;2.0.CO;2</v>
      </c>
      <c r="BG115" t="s">
        <v>74</v>
      </c>
      <c r="BH115" t="s">
        <v>74</v>
      </c>
      <c r="BI115">
        <v>9</v>
      </c>
      <c r="BJ115" t="s">
        <v>584</v>
      </c>
      <c r="BK115" t="s">
        <v>92</v>
      </c>
      <c r="BL115" t="s">
        <v>584</v>
      </c>
      <c r="BM115" t="s">
        <v>1478</v>
      </c>
      <c r="BN115" t="s">
        <v>74</v>
      </c>
      <c r="BO115" t="s">
        <v>543</v>
      </c>
      <c r="BP115" t="s">
        <v>74</v>
      </c>
      <c r="BQ115" t="s">
        <v>74</v>
      </c>
      <c r="BR115" t="s">
        <v>95</v>
      </c>
      <c r="BS115" t="s">
        <v>1479</v>
      </c>
      <c r="BT115" t="str">
        <f>HYPERLINK("https%3A%2F%2Fwww.webofscience.com%2Fwos%2Fwoscc%2Ffull-record%2FWOS:A1992JF12800006","View Full Record in Web of Science")</f>
        <v>View Full Record in Web of Science</v>
      </c>
    </row>
    <row r="116" spans="1:72" x14ac:dyDescent="0.15">
      <c r="A116" t="s">
        <v>72</v>
      </c>
      <c r="B116" t="s">
        <v>1480</v>
      </c>
      <c r="C116" t="s">
        <v>74</v>
      </c>
      <c r="D116" t="s">
        <v>74</v>
      </c>
      <c r="E116" t="s">
        <v>74</v>
      </c>
      <c r="F116" t="s">
        <v>1480</v>
      </c>
      <c r="G116" t="s">
        <v>74</v>
      </c>
      <c r="H116" t="s">
        <v>74</v>
      </c>
      <c r="I116" t="s">
        <v>1481</v>
      </c>
      <c r="J116" t="s">
        <v>1467</v>
      </c>
      <c r="K116" t="s">
        <v>74</v>
      </c>
      <c r="L116" t="s">
        <v>74</v>
      </c>
      <c r="M116" t="s">
        <v>77</v>
      </c>
      <c r="N116" t="s">
        <v>337</v>
      </c>
      <c r="O116" t="s">
        <v>74</v>
      </c>
      <c r="P116" t="s">
        <v>74</v>
      </c>
      <c r="Q116" t="s">
        <v>74</v>
      </c>
      <c r="R116" t="s">
        <v>74</v>
      </c>
      <c r="S116" t="s">
        <v>74</v>
      </c>
      <c r="T116" t="s">
        <v>74</v>
      </c>
      <c r="U116" t="s">
        <v>1482</v>
      </c>
      <c r="V116" t="s">
        <v>1483</v>
      </c>
      <c r="W116" t="s">
        <v>1484</v>
      </c>
      <c r="X116" t="s">
        <v>1485</v>
      </c>
      <c r="Y116" t="s">
        <v>74</v>
      </c>
      <c r="Z116" t="s">
        <v>74</v>
      </c>
      <c r="AA116" t="s">
        <v>1486</v>
      </c>
      <c r="AB116" t="s">
        <v>1487</v>
      </c>
      <c r="AC116" t="s">
        <v>74</v>
      </c>
      <c r="AD116" t="s">
        <v>74</v>
      </c>
      <c r="AE116" t="s">
        <v>74</v>
      </c>
      <c r="AF116" t="s">
        <v>74</v>
      </c>
      <c r="AG116">
        <v>35</v>
      </c>
      <c r="AH116">
        <v>14</v>
      </c>
      <c r="AI116">
        <v>16</v>
      </c>
      <c r="AJ116">
        <v>0</v>
      </c>
      <c r="AK116">
        <v>2</v>
      </c>
      <c r="AL116" t="s">
        <v>535</v>
      </c>
      <c r="AM116" t="s">
        <v>536</v>
      </c>
      <c r="AN116" t="s">
        <v>537</v>
      </c>
      <c r="AO116" t="s">
        <v>1474</v>
      </c>
      <c r="AP116" t="s">
        <v>74</v>
      </c>
      <c r="AQ116" t="s">
        <v>74</v>
      </c>
      <c r="AR116" t="s">
        <v>1475</v>
      </c>
      <c r="AS116" t="s">
        <v>1476</v>
      </c>
      <c r="AT116" t="s">
        <v>1239</v>
      </c>
      <c r="AU116">
        <v>1992</v>
      </c>
      <c r="AV116">
        <v>22</v>
      </c>
      <c r="AW116">
        <v>8</v>
      </c>
      <c r="AX116" t="s">
        <v>74</v>
      </c>
      <c r="AY116" t="s">
        <v>74</v>
      </c>
      <c r="AZ116" t="s">
        <v>74</v>
      </c>
      <c r="BA116" t="s">
        <v>74</v>
      </c>
      <c r="BB116">
        <v>934</v>
      </c>
      <c r="BC116">
        <v>943</v>
      </c>
      <c r="BD116" t="s">
        <v>74</v>
      </c>
      <c r="BE116" t="s">
        <v>1488</v>
      </c>
      <c r="BF116" t="str">
        <f>HYPERLINK("http://dx.doi.org/10.1175/1520-0485(1992)022&lt;0934:EOTDSC&gt;2.0.CO;2","http://dx.doi.org/10.1175/1520-0485(1992)022&lt;0934:EOTDSC&gt;2.0.CO;2")</f>
        <v>http://dx.doi.org/10.1175/1520-0485(1992)022&lt;0934:EOTDSC&gt;2.0.CO;2</v>
      </c>
      <c r="BG116" t="s">
        <v>74</v>
      </c>
      <c r="BH116" t="s">
        <v>74</v>
      </c>
      <c r="BI116">
        <v>10</v>
      </c>
      <c r="BJ116" t="s">
        <v>584</v>
      </c>
      <c r="BK116" t="s">
        <v>92</v>
      </c>
      <c r="BL116" t="s">
        <v>584</v>
      </c>
      <c r="BM116" t="s">
        <v>1478</v>
      </c>
      <c r="BN116" t="s">
        <v>74</v>
      </c>
      <c r="BO116" t="s">
        <v>1112</v>
      </c>
      <c r="BP116" t="s">
        <v>74</v>
      </c>
      <c r="BQ116" t="s">
        <v>74</v>
      </c>
      <c r="BR116" t="s">
        <v>95</v>
      </c>
      <c r="BS116" t="s">
        <v>1489</v>
      </c>
      <c r="BT116" t="str">
        <f>HYPERLINK("https%3A%2F%2Fwww.webofscience.com%2Fwos%2Fwoscc%2Ffull-record%2FWOS:A1992JF12800008","View Full Record in Web of Science")</f>
        <v>View Full Record in Web of Science</v>
      </c>
    </row>
    <row r="117" spans="1:72" x14ac:dyDescent="0.15">
      <c r="A117" t="s">
        <v>72</v>
      </c>
      <c r="B117" t="s">
        <v>1490</v>
      </c>
      <c r="C117" t="s">
        <v>74</v>
      </c>
      <c r="D117" t="s">
        <v>74</v>
      </c>
      <c r="E117" t="s">
        <v>74</v>
      </c>
      <c r="F117" t="s">
        <v>1490</v>
      </c>
      <c r="G117" t="s">
        <v>74</v>
      </c>
      <c r="H117" t="s">
        <v>74</v>
      </c>
      <c r="I117" t="s">
        <v>1491</v>
      </c>
      <c r="J117" t="s">
        <v>1492</v>
      </c>
      <c r="K117" t="s">
        <v>74</v>
      </c>
      <c r="L117" t="s">
        <v>74</v>
      </c>
      <c r="M117" t="s">
        <v>77</v>
      </c>
      <c r="N117" t="s">
        <v>78</v>
      </c>
      <c r="O117" t="s">
        <v>74</v>
      </c>
      <c r="P117" t="s">
        <v>74</v>
      </c>
      <c r="Q117" t="s">
        <v>74</v>
      </c>
      <c r="R117" t="s">
        <v>74</v>
      </c>
      <c r="S117" t="s">
        <v>74</v>
      </c>
      <c r="T117" t="s">
        <v>74</v>
      </c>
      <c r="U117" t="s">
        <v>1493</v>
      </c>
      <c r="V117" t="s">
        <v>1494</v>
      </c>
      <c r="W117" t="s">
        <v>74</v>
      </c>
      <c r="X117" t="s">
        <v>74</v>
      </c>
      <c r="Y117" t="s">
        <v>1495</v>
      </c>
      <c r="Z117" t="s">
        <v>74</v>
      </c>
      <c r="AA117" t="s">
        <v>74</v>
      </c>
      <c r="AB117" t="s">
        <v>74</v>
      </c>
      <c r="AC117" t="s">
        <v>74</v>
      </c>
      <c r="AD117" t="s">
        <v>74</v>
      </c>
      <c r="AE117" t="s">
        <v>74</v>
      </c>
      <c r="AF117" t="s">
        <v>74</v>
      </c>
      <c r="AG117">
        <v>89</v>
      </c>
      <c r="AH117">
        <v>70</v>
      </c>
      <c r="AI117">
        <v>72</v>
      </c>
      <c r="AJ117">
        <v>1</v>
      </c>
      <c r="AK117">
        <v>4</v>
      </c>
      <c r="AL117" t="s">
        <v>1496</v>
      </c>
      <c r="AM117" t="s">
        <v>84</v>
      </c>
      <c r="AN117" t="s">
        <v>1497</v>
      </c>
      <c r="AO117" t="s">
        <v>1498</v>
      </c>
      <c r="AP117" t="s">
        <v>74</v>
      </c>
      <c r="AQ117" t="s">
        <v>74</v>
      </c>
      <c r="AR117" t="s">
        <v>1499</v>
      </c>
      <c r="AS117" t="s">
        <v>1500</v>
      </c>
      <c r="AT117" t="s">
        <v>1239</v>
      </c>
      <c r="AU117">
        <v>1992</v>
      </c>
      <c r="AV117">
        <v>14</v>
      </c>
      <c r="AW117">
        <v>8</v>
      </c>
      <c r="AX117" t="s">
        <v>74</v>
      </c>
      <c r="AY117" t="s">
        <v>74</v>
      </c>
      <c r="AZ117" t="s">
        <v>74</v>
      </c>
      <c r="BA117" t="s">
        <v>74</v>
      </c>
      <c r="BB117">
        <v>1031</v>
      </c>
      <c r="BC117">
        <v>1054</v>
      </c>
      <c r="BD117" t="s">
        <v>74</v>
      </c>
      <c r="BE117" t="s">
        <v>1501</v>
      </c>
      <c r="BF117" t="str">
        <f>HYPERLINK("http://dx.doi.org/10.1093/plankt/14.8.1031","http://dx.doi.org/10.1093/plankt/14.8.1031")</f>
        <v>http://dx.doi.org/10.1093/plankt/14.8.1031</v>
      </c>
      <c r="BG117" t="s">
        <v>74</v>
      </c>
      <c r="BH117" t="s">
        <v>74</v>
      </c>
      <c r="BI117">
        <v>24</v>
      </c>
      <c r="BJ117" t="s">
        <v>1502</v>
      </c>
      <c r="BK117" t="s">
        <v>92</v>
      </c>
      <c r="BL117" t="s">
        <v>1502</v>
      </c>
      <c r="BM117" t="s">
        <v>1503</v>
      </c>
      <c r="BN117" t="s">
        <v>74</v>
      </c>
      <c r="BO117" t="s">
        <v>74</v>
      </c>
      <c r="BP117" t="s">
        <v>74</v>
      </c>
      <c r="BQ117" t="s">
        <v>74</v>
      </c>
      <c r="BR117" t="s">
        <v>95</v>
      </c>
      <c r="BS117" t="s">
        <v>1504</v>
      </c>
      <c r="BT117" t="str">
        <f>HYPERLINK("https%3A%2F%2Fwww.webofscience.com%2Fwos%2Fwoscc%2Ffull-record%2FWOS:A1992JH49200002","View Full Record in Web of Science")</f>
        <v>View Full Record in Web of Science</v>
      </c>
    </row>
    <row r="118" spans="1:72" x14ac:dyDescent="0.15">
      <c r="A118" t="s">
        <v>72</v>
      </c>
      <c r="B118" t="s">
        <v>1505</v>
      </c>
      <c r="C118" t="s">
        <v>74</v>
      </c>
      <c r="D118" t="s">
        <v>74</v>
      </c>
      <c r="E118" t="s">
        <v>74</v>
      </c>
      <c r="F118" t="s">
        <v>1505</v>
      </c>
      <c r="G118" t="s">
        <v>74</v>
      </c>
      <c r="H118" t="s">
        <v>74</v>
      </c>
      <c r="I118" t="s">
        <v>1506</v>
      </c>
      <c r="J118" t="s">
        <v>1507</v>
      </c>
      <c r="K118" t="s">
        <v>74</v>
      </c>
      <c r="L118" t="s">
        <v>74</v>
      </c>
      <c r="M118" t="s">
        <v>77</v>
      </c>
      <c r="N118" t="s">
        <v>337</v>
      </c>
      <c r="O118" t="s">
        <v>74</v>
      </c>
      <c r="P118" t="s">
        <v>74</v>
      </c>
      <c r="Q118" t="s">
        <v>74</v>
      </c>
      <c r="R118" t="s">
        <v>74</v>
      </c>
      <c r="S118" t="s">
        <v>74</v>
      </c>
      <c r="T118" t="s">
        <v>74</v>
      </c>
      <c r="U118" t="s">
        <v>1508</v>
      </c>
      <c r="V118" t="s">
        <v>1509</v>
      </c>
      <c r="W118" t="s">
        <v>74</v>
      </c>
      <c r="X118" t="s">
        <v>74</v>
      </c>
      <c r="Y118" t="s">
        <v>1510</v>
      </c>
      <c r="Z118" t="s">
        <v>74</v>
      </c>
      <c r="AA118" t="s">
        <v>74</v>
      </c>
      <c r="AB118" t="s">
        <v>74</v>
      </c>
      <c r="AC118" t="s">
        <v>74</v>
      </c>
      <c r="AD118" t="s">
        <v>74</v>
      </c>
      <c r="AE118" t="s">
        <v>74</v>
      </c>
      <c r="AF118" t="s">
        <v>74</v>
      </c>
      <c r="AG118">
        <v>15</v>
      </c>
      <c r="AH118">
        <v>39</v>
      </c>
      <c r="AI118">
        <v>44</v>
      </c>
      <c r="AJ118">
        <v>1</v>
      </c>
      <c r="AK118">
        <v>6</v>
      </c>
      <c r="AL118" t="s">
        <v>535</v>
      </c>
      <c r="AM118" t="s">
        <v>536</v>
      </c>
      <c r="AN118" t="s">
        <v>537</v>
      </c>
      <c r="AO118" t="s">
        <v>1511</v>
      </c>
      <c r="AP118" t="s">
        <v>74</v>
      </c>
      <c r="AQ118" t="s">
        <v>74</v>
      </c>
      <c r="AR118" t="s">
        <v>1512</v>
      </c>
      <c r="AS118" t="s">
        <v>1513</v>
      </c>
      <c r="AT118" t="s">
        <v>1514</v>
      </c>
      <c r="AU118">
        <v>1992</v>
      </c>
      <c r="AV118">
        <v>49</v>
      </c>
      <c r="AW118">
        <v>15</v>
      </c>
      <c r="AX118" t="s">
        <v>74</v>
      </c>
      <c r="AY118" t="s">
        <v>74</v>
      </c>
      <c r="AZ118" t="s">
        <v>74</v>
      </c>
      <c r="BA118" t="s">
        <v>74</v>
      </c>
      <c r="BB118">
        <v>1374</v>
      </c>
      <c r="BC118">
        <v>1385</v>
      </c>
      <c r="BD118" t="s">
        <v>74</v>
      </c>
      <c r="BE118" t="s">
        <v>1515</v>
      </c>
      <c r="BF118" t="str">
        <f>HYPERLINK("http://dx.doi.org/10.1175/1520-0469(1992)049&lt;1374:OTROAK&gt;2.0.CO;2","http://dx.doi.org/10.1175/1520-0469(1992)049&lt;1374:OTROAK&gt;2.0.CO;2")</f>
        <v>http://dx.doi.org/10.1175/1520-0469(1992)049&lt;1374:OTROAK&gt;2.0.CO;2</v>
      </c>
      <c r="BG118" t="s">
        <v>74</v>
      </c>
      <c r="BH118" t="s">
        <v>74</v>
      </c>
      <c r="BI118">
        <v>12</v>
      </c>
      <c r="BJ118" t="s">
        <v>379</v>
      </c>
      <c r="BK118" t="s">
        <v>92</v>
      </c>
      <c r="BL118" t="s">
        <v>379</v>
      </c>
      <c r="BM118" t="s">
        <v>1516</v>
      </c>
      <c r="BN118" t="s">
        <v>74</v>
      </c>
      <c r="BO118" t="s">
        <v>543</v>
      </c>
      <c r="BP118" t="s">
        <v>74</v>
      </c>
      <c r="BQ118" t="s">
        <v>74</v>
      </c>
      <c r="BR118" t="s">
        <v>95</v>
      </c>
      <c r="BS118" t="s">
        <v>1517</v>
      </c>
      <c r="BT118" t="str">
        <f>HYPERLINK("https%3A%2F%2Fwww.webofscience.com%2Fwos%2Fwoscc%2Ffull-record%2FWOS:A1992JF32800007","View Full Record in Web of Science")</f>
        <v>View Full Record in Web of Science</v>
      </c>
    </row>
    <row r="119" spans="1:72" x14ac:dyDescent="0.15">
      <c r="A119" t="s">
        <v>72</v>
      </c>
      <c r="B119" t="s">
        <v>1518</v>
      </c>
      <c r="C119" t="s">
        <v>74</v>
      </c>
      <c r="D119" t="s">
        <v>74</v>
      </c>
      <c r="E119" t="s">
        <v>74</v>
      </c>
      <c r="F119" t="s">
        <v>1518</v>
      </c>
      <c r="G119" t="s">
        <v>74</v>
      </c>
      <c r="H119" t="s">
        <v>74</v>
      </c>
      <c r="I119" t="s">
        <v>1519</v>
      </c>
      <c r="J119" t="s">
        <v>1520</v>
      </c>
      <c r="K119" t="s">
        <v>74</v>
      </c>
      <c r="L119" t="s">
        <v>74</v>
      </c>
      <c r="M119" t="s">
        <v>77</v>
      </c>
      <c r="N119" t="s">
        <v>78</v>
      </c>
      <c r="O119" t="s">
        <v>74</v>
      </c>
      <c r="P119" t="s">
        <v>74</v>
      </c>
      <c r="Q119" t="s">
        <v>74</v>
      </c>
      <c r="R119" t="s">
        <v>74</v>
      </c>
      <c r="S119" t="s">
        <v>74</v>
      </c>
      <c r="T119" t="s">
        <v>74</v>
      </c>
      <c r="U119" t="s">
        <v>1521</v>
      </c>
      <c r="V119" t="s">
        <v>1522</v>
      </c>
      <c r="W119" t="s">
        <v>1523</v>
      </c>
      <c r="X119" t="s">
        <v>1524</v>
      </c>
      <c r="Y119" t="s">
        <v>74</v>
      </c>
      <c r="Z119" t="s">
        <v>74</v>
      </c>
      <c r="AA119" t="s">
        <v>74</v>
      </c>
      <c r="AB119" t="s">
        <v>74</v>
      </c>
      <c r="AC119" t="s">
        <v>74</v>
      </c>
      <c r="AD119" t="s">
        <v>74</v>
      </c>
      <c r="AE119" t="s">
        <v>74</v>
      </c>
      <c r="AF119" t="s">
        <v>74</v>
      </c>
      <c r="AG119">
        <v>21</v>
      </c>
      <c r="AH119">
        <v>4</v>
      </c>
      <c r="AI119">
        <v>4</v>
      </c>
      <c r="AJ119">
        <v>0</v>
      </c>
      <c r="AK119">
        <v>2</v>
      </c>
      <c r="AL119" t="s">
        <v>1392</v>
      </c>
      <c r="AM119" t="s">
        <v>205</v>
      </c>
      <c r="AN119" t="s">
        <v>1525</v>
      </c>
      <c r="AO119" t="s">
        <v>1526</v>
      </c>
      <c r="AP119" t="s">
        <v>1527</v>
      </c>
      <c r="AQ119" t="s">
        <v>74</v>
      </c>
      <c r="AR119" t="s">
        <v>1528</v>
      </c>
      <c r="AS119" t="s">
        <v>1529</v>
      </c>
      <c r="AT119" t="s">
        <v>1239</v>
      </c>
      <c r="AU119">
        <v>1992</v>
      </c>
      <c r="AV119">
        <v>72</v>
      </c>
      <c r="AW119">
        <v>3</v>
      </c>
      <c r="AX119" t="s">
        <v>74</v>
      </c>
      <c r="AY119" t="s">
        <v>74</v>
      </c>
      <c r="AZ119" t="s">
        <v>74</v>
      </c>
      <c r="BA119" t="s">
        <v>74</v>
      </c>
      <c r="BB119">
        <v>543</v>
      </c>
      <c r="BC119">
        <v>551</v>
      </c>
      <c r="BD119" t="s">
        <v>74</v>
      </c>
      <c r="BE119" t="s">
        <v>1530</v>
      </c>
      <c r="BF119" t="str">
        <f>HYPERLINK("http://dx.doi.org/10.1017/S0025315400059336","http://dx.doi.org/10.1017/S0025315400059336")</f>
        <v>http://dx.doi.org/10.1017/S0025315400059336</v>
      </c>
      <c r="BG119" t="s">
        <v>74</v>
      </c>
      <c r="BH119" t="s">
        <v>74</v>
      </c>
      <c r="BI119">
        <v>9</v>
      </c>
      <c r="BJ119" t="s">
        <v>606</v>
      </c>
      <c r="BK119" t="s">
        <v>92</v>
      </c>
      <c r="BL119" t="s">
        <v>606</v>
      </c>
      <c r="BM119" t="s">
        <v>1531</v>
      </c>
      <c r="BN119" t="s">
        <v>74</v>
      </c>
      <c r="BO119" t="s">
        <v>74</v>
      </c>
      <c r="BP119" t="s">
        <v>74</v>
      </c>
      <c r="BQ119" t="s">
        <v>74</v>
      </c>
      <c r="BR119" t="s">
        <v>95</v>
      </c>
      <c r="BS119" t="s">
        <v>1532</v>
      </c>
      <c r="BT119" t="str">
        <f>HYPERLINK("https%3A%2F%2Fwww.webofscience.com%2Fwos%2Fwoscc%2Ffull-record%2FWOS:A1992JK83000004","View Full Record in Web of Science")</f>
        <v>View Full Record in Web of Science</v>
      </c>
    </row>
    <row r="120" spans="1:72" x14ac:dyDescent="0.15">
      <c r="A120" t="s">
        <v>72</v>
      </c>
      <c r="B120" t="s">
        <v>1533</v>
      </c>
      <c r="C120" t="s">
        <v>74</v>
      </c>
      <c r="D120" t="s">
        <v>74</v>
      </c>
      <c r="E120" t="s">
        <v>74</v>
      </c>
      <c r="F120" t="s">
        <v>1533</v>
      </c>
      <c r="G120" t="s">
        <v>74</v>
      </c>
      <c r="H120" t="s">
        <v>74</v>
      </c>
      <c r="I120" t="s">
        <v>1534</v>
      </c>
      <c r="J120" t="s">
        <v>1535</v>
      </c>
      <c r="K120" t="s">
        <v>74</v>
      </c>
      <c r="L120" t="s">
        <v>74</v>
      </c>
      <c r="M120" t="s">
        <v>77</v>
      </c>
      <c r="N120" t="s">
        <v>78</v>
      </c>
      <c r="O120" t="s">
        <v>74</v>
      </c>
      <c r="P120" t="s">
        <v>74</v>
      </c>
      <c r="Q120" t="s">
        <v>74</v>
      </c>
      <c r="R120" t="s">
        <v>74</v>
      </c>
      <c r="S120" t="s">
        <v>74</v>
      </c>
      <c r="T120" t="s">
        <v>74</v>
      </c>
      <c r="U120" t="s">
        <v>1536</v>
      </c>
      <c r="V120" t="s">
        <v>1537</v>
      </c>
      <c r="W120" t="s">
        <v>1538</v>
      </c>
      <c r="X120" t="s">
        <v>1539</v>
      </c>
      <c r="Y120" t="s">
        <v>74</v>
      </c>
      <c r="Z120" t="s">
        <v>74</v>
      </c>
      <c r="AA120" t="s">
        <v>1540</v>
      </c>
      <c r="AB120" t="s">
        <v>1541</v>
      </c>
      <c r="AC120" t="s">
        <v>74</v>
      </c>
      <c r="AD120" t="s">
        <v>74</v>
      </c>
      <c r="AE120" t="s">
        <v>74</v>
      </c>
      <c r="AF120" t="s">
        <v>74</v>
      </c>
      <c r="AG120">
        <v>28</v>
      </c>
      <c r="AH120">
        <v>7</v>
      </c>
      <c r="AI120">
        <v>7</v>
      </c>
      <c r="AJ120">
        <v>0</v>
      </c>
      <c r="AK120">
        <v>9</v>
      </c>
      <c r="AL120" t="s">
        <v>1371</v>
      </c>
      <c r="AM120" t="s">
        <v>1372</v>
      </c>
      <c r="AN120" t="s">
        <v>1373</v>
      </c>
      <c r="AO120" t="s">
        <v>1542</v>
      </c>
      <c r="AP120" t="s">
        <v>1543</v>
      </c>
      <c r="AQ120" t="s">
        <v>74</v>
      </c>
      <c r="AR120" t="s">
        <v>1535</v>
      </c>
      <c r="AS120" t="s">
        <v>1544</v>
      </c>
      <c r="AT120" t="s">
        <v>1239</v>
      </c>
      <c r="AU120">
        <v>1992</v>
      </c>
      <c r="AV120">
        <v>27</v>
      </c>
      <c r="AW120">
        <v>8</v>
      </c>
      <c r="AX120" t="s">
        <v>74</v>
      </c>
      <c r="AY120" t="s">
        <v>74</v>
      </c>
      <c r="AZ120" t="s">
        <v>74</v>
      </c>
      <c r="BA120" t="s">
        <v>74</v>
      </c>
      <c r="BB120">
        <v>637</v>
      </c>
      <c r="BC120">
        <v>639</v>
      </c>
      <c r="BD120" t="s">
        <v>74</v>
      </c>
      <c r="BE120" t="s">
        <v>1545</v>
      </c>
      <c r="BF120" t="str">
        <f>HYPERLINK("http://dx.doi.org/10.1007/BF02536124","http://dx.doi.org/10.1007/BF02536124")</f>
        <v>http://dx.doi.org/10.1007/BF02536124</v>
      </c>
      <c r="BG120" t="s">
        <v>74</v>
      </c>
      <c r="BH120" t="s">
        <v>74</v>
      </c>
      <c r="BI120">
        <v>3</v>
      </c>
      <c r="BJ120" t="s">
        <v>1546</v>
      </c>
      <c r="BK120" t="s">
        <v>92</v>
      </c>
      <c r="BL120" t="s">
        <v>1546</v>
      </c>
      <c r="BM120" t="s">
        <v>1547</v>
      </c>
      <c r="BN120">
        <v>1406076</v>
      </c>
      <c r="BO120" t="s">
        <v>74</v>
      </c>
      <c r="BP120" t="s">
        <v>74</v>
      </c>
      <c r="BQ120" t="s">
        <v>74</v>
      </c>
      <c r="BR120" t="s">
        <v>95</v>
      </c>
      <c r="BS120" t="s">
        <v>1548</v>
      </c>
      <c r="BT120" t="str">
        <f>HYPERLINK("https%3A%2F%2Fwww.webofscience.com%2Fwos%2Fwoscc%2Ffull-record%2FWOS:A1992JH53900013","View Full Record in Web of Science")</f>
        <v>View Full Record in Web of Science</v>
      </c>
    </row>
    <row r="121" spans="1:72" x14ac:dyDescent="0.15">
      <c r="A121" t="s">
        <v>72</v>
      </c>
      <c r="B121" t="s">
        <v>1549</v>
      </c>
      <c r="C121" t="s">
        <v>74</v>
      </c>
      <c r="D121" t="s">
        <v>74</v>
      </c>
      <c r="E121" t="s">
        <v>74</v>
      </c>
      <c r="F121" t="s">
        <v>1549</v>
      </c>
      <c r="G121" t="s">
        <v>74</v>
      </c>
      <c r="H121" t="s">
        <v>74</v>
      </c>
      <c r="I121" t="s">
        <v>1550</v>
      </c>
      <c r="J121" t="s">
        <v>1551</v>
      </c>
      <c r="K121" t="s">
        <v>74</v>
      </c>
      <c r="L121" t="s">
        <v>74</v>
      </c>
      <c r="M121" t="s">
        <v>77</v>
      </c>
      <c r="N121" t="s">
        <v>78</v>
      </c>
      <c r="O121" t="s">
        <v>74</v>
      </c>
      <c r="P121" t="s">
        <v>74</v>
      </c>
      <c r="Q121" t="s">
        <v>74</v>
      </c>
      <c r="R121" t="s">
        <v>74</v>
      </c>
      <c r="S121" t="s">
        <v>74</v>
      </c>
      <c r="T121" t="s">
        <v>74</v>
      </c>
      <c r="U121" t="s">
        <v>1552</v>
      </c>
      <c r="V121" t="s">
        <v>1553</v>
      </c>
      <c r="W121" t="s">
        <v>1554</v>
      </c>
      <c r="X121" t="s">
        <v>1555</v>
      </c>
      <c r="Y121" t="s">
        <v>1556</v>
      </c>
      <c r="Z121" t="s">
        <v>74</v>
      </c>
      <c r="AA121" t="s">
        <v>1557</v>
      </c>
      <c r="AB121" t="s">
        <v>74</v>
      </c>
      <c r="AC121" t="s">
        <v>74</v>
      </c>
      <c r="AD121" t="s">
        <v>74</v>
      </c>
      <c r="AE121" t="s">
        <v>74</v>
      </c>
      <c r="AF121" t="s">
        <v>74</v>
      </c>
      <c r="AG121">
        <v>51</v>
      </c>
      <c r="AH121">
        <v>69</v>
      </c>
      <c r="AI121">
        <v>74</v>
      </c>
      <c r="AJ121">
        <v>0</v>
      </c>
      <c r="AK121">
        <v>12</v>
      </c>
      <c r="AL121" t="s">
        <v>204</v>
      </c>
      <c r="AM121" t="s">
        <v>205</v>
      </c>
      <c r="AN121" t="s">
        <v>206</v>
      </c>
      <c r="AO121" t="s">
        <v>1558</v>
      </c>
      <c r="AP121" t="s">
        <v>74</v>
      </c>
      <c r="AQ121" t="s">
        <v>74</v>
      </c>
      <c r="AR121" t="s">
        <v>1559</v>
      </c>
      <c r="AS121" t="s">
        <v>1560</v>
      </c>
      <c r="AT121" t="s">
        <v>1239</v>
      </c>
      <c r="AU121">
        <v>1992</v>
      </c>
      <c r="AV121">
        <v>113</v>
      </c>
      <c r="AW121">
        <v>4</v>
      </c>
      <c r="AX121" t="s">
        <v>74</v>
      </c>
      <c r="AY121" t="s">
        <v>74</v>
      </c>
      <c r="AZ121" t="s">
        <v>74</v>
      </c>
      <c r="BA121" t="s">
        <v>74</v>
      </c>
      <c r="BB121">
        <v>583</v>
      </c>
      <c r="BC121">
        <v>593</v>
      </c>
      <c r="BD121" t="s">
        <v>74</v>
      </c>
      <c r="BE121" t="s">
        <v>1561</v>
      </c>
      <c r="BF121" t="str">
        <f>HYPERLINK("http://dx.doi.org/10.1007/BF00349702","http://dx.doi.org/10.1007/BF00349702")</f>
        <v>http://dx.doi.org/10.1007/BF00349702</v>
      </c>
      <c r="BG121" t="s">
        <v>74</v>
      </c>
      <c r="BH121" t="s">
        <v>74</v>
      </c>
      <c r="BI121">
        <v>11</v>
      </c>
      <c r="BJ121" t="s">
        <v>606</v>
      </c>
      <c r="BK121" t="s">
        <v>92</v>
      </c>
      <c r="BL121" t="s">
        <v>606</v>
      </c>
      <c r="BM121" t="s">
        <v>1562</v>
      </c>
      <c r="BN121" t="s">
        <v>74</v>
      </c>
      <c r="BO121" t="s">
        <v>74</v>
      </c>
      <c r="BP121" t="s">
        <v>74</v>
      </c>
      <c r="BQ121" t="s">
        <v>74</v>
      </c>
      <c r="BR121" t="s">
        <v>95</v>
      </c>
      <c r="BS121" t="s">
        <v>1563</v>
      </c>
      <c r="BT121" t="str">
        <f>HYPERLINK("https%3A%2F%2Fwww.webofscience.com%2Fwos%2Fwoscc%2Ffull-record%2FWOS:A1992JJ78800008","View Full Record in Web of Science")</f>
        <v>View Full Record in Web of Science</v>
      </c>
    </row>
    <row r="122" spans="1:72" x14ac:dyDescent="0.15">
      <c r="A122" t="s">
        <v>72</v>
      </c>
      <c r="B122" t="s">
        <v>1564</v>
      </c>
      <c r="C122" t="s">
        <v>74</v>
      </c>
      <c r="D122" t="s">
        <v>74</v>
      </c>
      <c r="E122" t="s">
        <v>74</v>
      </c>
      <c r="F122" t="s">
        <v>1564</v>
      </c>
      <c r="G122" t="s">
        <v>74</v>
      </c>
      <c r="H122" t="s">
        <v>74</v>
      </c>
      <c r="I122" t="s">
        <v>1565</v>
      </c>
      <c r="J122" t="s">
        <v>1551</v>
      </c>
      <c r="K122" t="s">
        <v>74</v>
      </c>
      <c r="L122" t="s">
        <v>74</v>
      </c>
      <c r="M122" t="s">
        <v>77</v>
      </c>
      <c r="N122" t="s">
        <v>78</v>
      </c>
      <c r="O122" t="s">
        <v>74</v>
      </c>
      <c r="P122" t="s">
        <v>74</v>
      </c>
      <c r="Q122" t="s">
        <v>74</v>
      </c>
      <c r="R122" t="s">
        <v>74</v>
      </c>
      <c r="S122" t="s">
        <v>74</v>
      </c>
      <c r="T122" t="s">
        <v>74</v>
      </c>
      <c r="U122" t="s">
        <v>1566</v>
      </c>
      <c r="V122" t="s">
        <v>1567</v>
      </c>
      <c r="W122" t="s">
        <v>74</v>
      </c>
      <c r="X122" t="s">
        <v>74</v>
      </c>
      <c r="Y122" t="s">
        <v>1568</v>
      </c>
      <c r="Z122" t="s">
        <v>74</v>
      </c>
      <c r="AA122" t="s">
        <v>1569</v>
      </c>
      <c r="AB122" t="s">
        <v>1570</v>
      </c>
      <c r="AC122" t="s">
        <v>74</v>
      </c>
      <c r="AD122" t="s">
        <v>74</v>
      </c>
      <c r="AE122" t="s">
        <v>74</v>
      </c>
      <c r="AF122" t="s">
        <v>74</v>
      </c>
      <c r="AG122">
        <v>30</v>
      </c>
      <c r="AH122">
        <v>17</v>
      </c>
      <c r="AI122">
        <v>17</v>
      </c>
      <c r="AJ122">
        <v>1</v>
      </c>
      <c r="AK122">
        <v>4</v>
      </c>
      <c r="AL122" t="s">
        <v>679</v>
      </c>
      <c r="AM122" t="s">
        <v>205</v>
      </c>
      <c r="AN122" t="s">
        <v>680</v>
      </c>
      <c r="AO122" t="s">
        <v>1558</v>
      </c>
      <c r="AP122" t="s">
        <v>1571</v>
      </c>
      <c r="AQ122" t="s">
        <v>74</v>
      </c>
      <c r="AR122" t="s">
        <v>1559</v>
      </c>
      <c r="AS122" t="s">
        <v>1560</v>
      </c>
      <c r="AT122" t="s">
        <v>1239</v>
      </c>
      <c r="AU122">
        <v>1992</v>
      </c>
      <c r="AV122">
        <v>113</v>
      </c>
      <c r="AW122">
        <v>4</v>
      </c>
      <c r="AX122" t="s">
        <v>74</v>
      </c>
      <c r="AY122" t="s">
        <v>74</v>
      </c>
      <c r="AZ122" t="s">
        <v>74</v>
      </c>
      <c r="BA122" t="s">
        <v>74</v>
      </c>
      <c r="BB122">
        <v>637</v>
      </c>
      <c r="BC122">
        <v>643</v>
      </c>
      <c r="BD122" t="s">
        <v>74</v>
      </c>
      <c r="BE122" t="s">
        <v>1572</v>
      </c>
      <c r="BF122" t="str">
        <f>HYPERLINK("http://dx.doi.org/10.1007/BF00349707","http://dx.doi.org/10.1007/BF00349707")</f>
        <v>http://dx.doi.org/10.1007/BF00349707</v>
      </c>
      <c r="BG122" t="s">
        <v>74</v>
      </c>
      <c r="BH122" t="s">
        <v>74</v>
      </c>
      <c r="BI122">
        <v>7</v>
      </c>
      <c r="BJ122" t="s">
        <v>606</v>
      </c>
      <c r="BK122" t="s">
        <v>92</v>
      </c>
      <c r="BL122" t="s">
        <v>606</v>
      </c>
      <c r="BM122" t="s">
        <v>1562</v>
      </c>
      <c r="BN122" t="s">
        <v>74</v>
      </c>
      <c r="BO122" t="s">
        <v>74</v>
      </c>
      <c r="BP122" t="s">
        <v>74</v>
      </c>
      <c r="BQ122" t="s">
        <v>74</v>
      </c>
      <c r="BR122" t="s">
        <v>95</v>
      </c>
      <c r="BS122" t="s">
        <v>1573</v>
      </c>
      <c r="BT122" t="str">
        <f>HYPERLINK("https%3A%2F%2Fwww.webofscience.com%2Fwos%2Fwoscc%2Ffull-record%2FWOS:A1992JJ78800013","View Full Record in Web of Science")</f>
        <v>View Full Record in Web of Science</v>
      </c>
    </row>
    <row r="123" spans="1:72" x14ac:dyDescent="0.15">
      <c r="A123" t="s">
        <v>72</v>
      </c>
      <c r="B123" t="s">
        <v>1574</v>
      </c>
      <c r="C123" t="s">
        <v>74</v>
      </c>
      <c r="D123" t="s">
        <v>74</v>
      </c>
      <c r="E123" t="s">
        <v>74</v>
      </c>
      <c r="F123" t="s">
        <v>1574</v>
      </c>
      <c r="G123" t="s">
        <v>74</v>
      </c>
      <c r="H123" t="s">
        <v>74</v>
      </c>
      <c r="I123" t="s">
        <v>1575</v>
      </c>
      <c r="J123" t="s">
        <v>417</v>
      </c>
      <c r="K123" t="s">
        <v>74</v>
      </c>
      <c r="L123" t="s">
        <v>74</v>
      </c>
      <c r="M123" t="s">
        <v>77</v>
      </c>
      <c r="N123" t="s">
        <v>78</v>
      </c>
      <c r="O123" t="s">
        <v>74</v>
      </c>
      <c r="P123" t="s">
        <v>74</v>
      </c>
      <c r="Q123" t="s">
        <v>74</v>
      </c>
      <c r="R123" t="s">
        <v>74</v>
      </c>
      <c r="S123" t="s">
        <v>74</v>
      </c>
      <c r="T123" t="s">
        <v>74</v>
      </c>
      <c r="U123" t="s">
        <v>1576</v>
      </c>
      <c r="V123" t="s">
        <v>1577</v>
      </c>
      <c r="W123" t="s">
        <v>74</v>
      </c>
      <c r="X123" t="s">
        <v>74</v>
      </c>
      <c r="Y123" t="s">
        <v>1578</v>
      </c>
      <c r="Z123" t="s">
        <v>74</v>
      </c>
      <c r="AA123" t="s">
        <v>74</v>
      </c>
      <c r="AB123" t="s">
        <v>74</v>
      </c>
      <c r="AC123" t="s">
        <v>74</v>
      </c>
      <c r="AD123" t="s">
        <v>74</v>
      </c>
      <c r="AE123" t="s">
        <v>74</v>
      </c>
      <c r="AF123" t="s">
        <v>74</v>
      </c>
      <c r="AG123">
        <v>46</v>
      </c>
      <c r="AH123">
        <v>56</v>
      </c>
      <c r="AI123">
        <v>59</v>
      </c>
      <c r="AJ123">
        <v>1</v>
      </c>
      <c r="AK123">
        <v>10</v>
      </c>
      <c r="AL123" t="s">
        <v>424</v>
      </c>
      <c r="AM123" t="s">
        <v>425</v>
      </c>
      <c r="AN123" t="s">
        <v>426</v>
      </c>
      <c r="AO123" t="s">
        <v>427</v>
      </c>
      <c r="AP123" t="s">
        <v>428</v>
      </c>
      <c r="AQ123" t="s">
        <v>74</v>
      </c>
      <c r="AR123" t="s">
        <v>429</v>
      </c>
      <c r="AS123" t="s">
        <v>430</v>
      </c>
      <c r="AT123" t="s">
        <v>1239</v>
      </c>
      <c r="AU123">
        <v>1992</v>
      </c>
      <c r="AV123">
        <v>85</v>
      </c>
      <c r="AW123" t="s">
        <v>295</v>
      </c>
      <c r="AX123" t="s">
        <v>74</v>
      </c>
      <c r="AY123" t="s">
        <v>74</v>
      </c>
      <c r="AZ123" t="s">
        <v>74</v>
      </c>
      <c r="BA123" t="s">
        <v>74</v>
      </c>
      <c r="BB123">
        <v>163</v>
      </c>
      <c r="BC123">
        <v>169</v>
      </c>
      <c r="BD123" t="s">
        <v>74</v>
      </c>
      <c r="BE123" t="s">
        <v>1579</v>
      </c>
      <c r="BF123" t="str">
        <f>HYPERLINK("http://dx.doi.org/10.3354/meps085163","http://dx.doi.org/10.3354/meps085163")</f>
        <v>http://dx.doi.org/10.3354/meps085163</v>
      </c>
      <c r="BG123" t="s">
        <v>74</v>
      </c>
      <c r="BH123" t="s">
        <v>74</v>
      </c>
      <c r="BI123">
        <v>7</v>
      </c>
      <c r="BJ123" t="s">
        <v>432</v>
      </c>
      <c r="BK123" t="s">
        <v>92</v>
      </c>
      <c r="BL123" t="s">
        <v>433</v>
      </c>
      <c r="BM123" t="s">
        <v>1580</v>
      </c>
      <c r="BN123" t="s">
        <v>74</v>
      </c>
      <c r="BO123" t="s">
        <v>1112</v>
      </c>
      <c r="BP123" t="s">
        <v>74</v>
      </c>
      <c r="BQ123" t="s">
        <v>74</v>
      </c>
      <c r="BR123" t="s">
        <v>95</v>
      </c>
      <c r="BS123" t="s">
        <v>1581</v>
      </c>
      <c r="BT123" t="str">
        <f>HYPERLINK("https%3A%2F%2Fwww.webofscience.com%2Fwos%2Fwoscc%2Ffull-record%2FWOS:A1992JP18400014","View Full Record in Web of Science")</f>
        <v>View Full Record in Web of Science</v>
      </c>
    </row>
    <row r="124" spans="1:72" x14ac:dyDescent="0.15">
      <c r="A124" t="s">
        <v>72</v>
      </c>
      <c r="B124" t="s">
        <v>1582</v>
      </c>
      <c r="C124" t="s">
        <v>74</v>
      </c>
      <c r="D124" t="s">
        <v>74</v>
      </c>
      <c r="E124" t="s">
        <v>74</v>
      </c>
      <c r="F124" t="s">
        <v>1582</v>
      </c>
      <c r="G124" t="s">
        <v>74</v>
      </c>
      <c r="H124" t="s">
        <v>74</v>
      </c>
      <c r="I124" t="s">
        <v>1583</v>
      </c>
      <c r="J124" t="s">
        <v>439</v>
      </c>
      <c r="K124" t="s">
        <v>74</v>
      </c>
      <c r="L124" t="s">
        <v>74</v>
      </c>
      <c r="M124" t="s">
        <v>77</v>
      </c>
      <c r="N124" t="s">
        <v>78</v>
      </c>
      <c r="O124" t="s">
        <v>74</v>
      </c>
      <c r="P124" t="s">
        <v>74</v>
      </c>
      <c r="Q124" t="s">
        <v>74</v>
      </c>
      <c r="R124" t="s">
        <v>74</v>
      </c>
      <c r="S124" t="s">
        <v>74</v>
      </c>
      <c r="T124" t="s">
        <v>74</v>
      </c>
      <c r="U124" t="s">
        <v>1584</v>
      </c>
      <c r="V124" t="s">
        <v>1585</v>
      </c>
      <c r="W124" t="s">
        <v>74</v>
      </c>
      <c r="X124" t="s">
        <v>74</v>
      </c>
      <c r="Y124" t="s">
        <v>1586</v>
      </c>
      <c r="Z124" t="s">
        <v>74</v>
      </c>
      <c r="AA124" t="s">
        <v>1587</v>
      </c>
      <c r="AB124" t="s">
        <v>1588</v>
      </c>
      <c r="AC124" t="s">
        <v>74</v>
      </c>
      <c r="AD124" t="s">
        <v>74</v>
      </c>
      <c r="AE124" t="s">
        <v>74</v>
      </c>
      <c r="AF124" t="s">
        <v>74</v>
      </c>
      <c r="AG124">
        <v>60</v>
      </c>
      <c r="AH124">
        <v>132</v>
      </c>
      <c r="AI124">
        <v>141</v>
      </c>
      <c r="AJ124">
        <v>0</v>
      </c>
      <c r="AK124">
        <v>20</v>
      </c>
      <c r="AL124" t="s">
        <v>271</v>
      </c>
      <c r="AM124" t="s">
        <v>272</v>
      </c>
      <c r="AN124" t="s">
        <v>273</v>
      </c>
      <c r="AO124" t="s">
        <v>447</v>
      </c>
      <c r="AP124" t="s">
        <v>74</v>
      </c>
      <c r="AQ124" t="s">
        <v>74</v>
      </c>
      <c r="AR124" t="s">
        <v>448</v>
      </c>
      <c r="AS124" t="s">
        <v>449</v>
      </c>
      <c r="AT124" t="s">
        <v>1239</v>
      </c>
      <c r="AU124">
        <v>1992</v>
      </c>
      <c r="AV124">
        <v>107</v>
      </c>
      <c r="AW124">
        <v>4</v>
      </c>
      <c r="AX124" t="s">
        <v>74</v>
      </c>
      <c r="AY124" t="s">
        <v>74</v>
      </c>
      <c r="AZ124" t="s">
        <v>74</v>
      </c>
      <c r="BA124" t="s">
        <v>74</v>
      </c>
      <c r="BB124">
        <v>249</v>
      </c>
      <c r="BC124">
        <v>273</v>
      </c>
      <c r="BD124" t="s">
        <v>74</v>
      </c>
      <c r="BE124" t="s">
        <v>1589</v>
      </c>
      <c r="BF124" t="str">
        <f>HYPERLINK("http://dx.doi.org/10.1016/0025-3227(92)90075-S","http://dx.doi.org/10.1016/0025-3227(92)90075-S")</f>
        <v>http://dx.doi.org/10.1016/0025-3227(92)90075-S</v>
      </c>
      <c r="BG124" t="s">
        <v>74</v>
      </c>
      <c r="BH124" t="s">
        <v>74</v>
      </c>
      <c r="BI124">
        <v>25</v>
      </c>
      <c r="BJ124" t="s">
        <v>451</v>
      </c>
      <c r="BK124" t="s">
        <v>92</v>
      </c>
      <c r="BL124" t="s">
        <v>452</v>
      </c>
      <c r="BM124" t="s">
        <v>1590</v>
      </c>
      <c r="BN124" t="s">
        <v>74</v>
      </c>
      <c r="BO124" t="s">
        <v>1591</v>
      </c>
      <c r="BP124" t="s">
        <v>74</v>
      </c>
      <c r="BQ124" t="s">
        <v>74</v>
      </c>
      <c r="BR124" t="s">
        <v>95</v>
      </c>
      <c r="BS124" t="s">
        <v>1592</v>
      </c>
      <c r="BT124" t="str">
        <f>HYPERLINK("https%3A%2F%2Fwww.webofscience.com%2Fwos%2Fwoscc%2Ffull-record%2FWOS:A1992JM63000003","View Full Record in Web of Science")</f>
        <v>View Full Record in Web of Science</v>
      </c>
    </row>
    <row r="125" spans="1:72" x14ac:dyDescent="0.15">
      <c r="A125" t="s">
        <v>72</v>
      </c>
      <c r="B125" t="s">
        <v>1593</v>
      </c>
      <c r="C125" t="s">
        <v>74</v>
      </c>
      <c r="D125" t="s">
        <v>74</v>
      </c>
      <c r="E125" t="s">
        <v>74</v>
      </c>
      <c r="F125" t="s">
        <v>1593</v>
      </c>
      <c r="G125" t="s">
        <v>74</v>
      </c>
      <c r="H125" t="s">
        <v>74</v>
      </c>
      <c r="I125" t="s">
        <v>1594</v>
      </c>
      <c r="J125" t="s">
        <v>1595</v>
      </c>
      <c r="K125" t="s">
        <v>74</v>
      </c>
      <c r="L125" t="s">
        <v>74</v>
      </c>
      <c r="M125" t="s">
        <v>77</v>
      </c>
      <c r="N125" t="s">
        <v>78</v>
      </c>
      <c r="O125" t="s">
        <v>74</v>
      </c>
      <c r="P125" t="s">
        <v>74</v>
      </c>
      <c r="Q125" t="s">
        <v>74</v>
      </c>
      <c r="R125" t="s">
        <v>74</v>
      </c>
      <c r="S125" t="s">
        <v>74</v>
      </c>
      <c r="T125" t="s">
        <v>74</v>
      </c>
      <c r="U125" t="s">
        <v>1596</v>
      </c>
      <c r="V125" t="s">
        <v>1597</v>
      </c>
      <c r="W125" t="s">
        <v>74</v>
      </c>
      <c r="X125" t="s">
        <v>74</v>
      </c>
      <c r="Y125" t="s">
        <v>1598</v>
      </c>
      <c r="Z125" t="s">
        <v>74</v>
      </c>
      <c r="AA125" t="s">
        <v>74</v>
      </c>
      <c r="AB125" t="s">
        <v>1599</v>
      </c>
      <c r="AC125" t="s">
        <v>74</v>
      </c>
      <c r="AD125" t="s">
        <v>74</v>
      </c>
      <c r="AE125" t="s">
        <v>74</v>
      </c>
      <c r="AF125" t="s">
        <v>74</v>
      </c>
      <c r="AG125">
        <v>66</v>
      </c>
      <c r="AH125">
        <v>86</v>
      </c>
      <c r="AI125">
        <v>94</v>
      </c>
      <c r="AJ125">
        <v>0</v>
      </c>
      <c r="AK125">
        <v>6</v>
      </c>
      <c r="AL125" t="s">
        <v>271</v>
      </c>
      <c r="AM125" t="s">
        <v>272</v>
      </c>
      <c r="AN125" t="s">
        <v>273</v>
      </c>
      <c r="AO125" t="s">
        <v>1600</v>
      </c>
      <c r="AP125" t="s">
        <v>74</v>
      </c>
      <c r="AQ125" t="s">
        <v>74</v>
      </c>
      <c r="AR125" t="s">
        <v>1601</v>
      </c>
      <c r="AS125" t="s">
        <v>1602</v>
      </c>
      <c r="AT125" t="s">
        <v>1239</v>
      </c>
      <c r="AU125">
        <v>1992</v>
      </c>
      <c r="AV125">
        <v>19</v>
      </c>
      <c r="AW125">
        <v>4</v>
      </c>
      <c r="AX125" t="s">
        <v>74</v>
      </c>
      <c r="AY125" t="s">
        <v>74</v>
      </c>
      <c r="AZ125" t="s">
        <v>74</v>
      </c>
      <c r="BA125" t="s">
        <v>74</v>
      </c>
      <c r="BB125">
        <v>315</v>
      </c>
      <c r="BC125">
        <v>332</v>
      </c>
      <c r="BD125" t="s">
        <v>74</v>
      </c>
      <c r="BE125" t="s">
        <v>1603</v>
      </c>
      <c r="BF125" t="str">
        <f>HYPERLINK("http://dx.doi.org/10.1016/0377-8398(92)90036-J","http://dx.doi.org/10.1016/0377-8398(92)90036-J")</f>
        <v>http://dx.doi.org/10.1016/0377-8398(92)90036-J</v>
      </c>
      <c r="BG125" t="s">
        <v>74</v>
      </c>
      <c r="BH125" t="s">
        <v>74</v>
      </c>
      <c r="BI125">
        <v>18</v>
      </c>
      <c r="BJ125" t="s">
        <v>1604</v>
      </c>
      <c r="BK125" t="s">
        <v>92</v>
      </c>
      <c r="BL125" t="s">
        <v>1604</v>
      </c>
      <c r="BM125" t="s">
        <v>1605</v>
      </c>
      <c r="BN125" t="s">
        <v>74</v>
      </c>
      <c r="BO125" t="s">
        <v>74</v>
      </c>
      <c r="BP125" t="s">
        <v>74</v>
      </c>
      <c r="BQ125" t="s">
        <v>74</v>
      </c>
      <c r="BR125" t="s">
        <v>95</v>
      </c>
      <c r="BS125" t="s">
        <v>1606</v>
      </c>
      <c r="BT125" t="str">
        <f>HYPERLINK("https%3A%2F%2Fwww.webofscience.com%2Fwos%2Fwoscc%2Ffull-record%2FWOS:A1992JP79700004","View Full Record in Web of Science")</f>
        <v>View Full Record in Web of Science</v>
      </c>
    </row>
    <row r="126" spans="1:72" x14ac:dyDescent="0.15">
      <c r="A126" t="s">
        <v>72</v>
      </c>
      <c r="B126" t="s">
        <v>1607</v>
      </c>
      <c r="C126" t="s">
        <v>74</v>
      </c>
      <c r="D126" t="s">
        <v>74</v>
      </c>
      <c r="E126" t="s">
        <v>74</v>
      </c>
      <c r="F126" t="s">
        <v>1607</v>
      </c>
      <c r="G126" t="s">
        <v>74</v>
      </c>
      <c r="H126" t="s">
        <v>74</v>
      </c>
      <c r="I126" t="s">
        <v>1608</v>
      </c>
      <c r="J126" t="s">
        <v>1595</v>
      </c>
      <c r="K126" t="s">
        <v>74</v>
      </c>
      <c r="L126" t="s">
        <v>74</v>
      </c>
      <c r="M126" t="s">
        <v>77</v>
      </c>
      <c r="N126" t="s">
        <v>78</v>
      </c>
      <c r="O126" t="s">
        <v>74</v>
      </c>
      <c r="P126" t="s">
        <v>74</v>
      </c>
      <c r="Q126" t="s">
        <v>74</v>
      </c>
      <c r="R126" t="s">
        <v>74</v>
      </c>
      <c r="S126" t="s">
        <v>74</v>
      </c>
      <c r="T126" t="s">
        <v>74</v>
      </c>
      <c r="U126" t="s">
        <v>1609</v>
      </c>
      <c r="V126" t="s">
        <v>1610</v>
      </c>
      <c r="W126" t="s">
        <v>1611</v>
      </c>
      <c r="X126" t="s">
        <v>1612</v>
      </c>
      <c r="Y126" t="s">
        <v>1613</v>
      </c>
      <c r="Z126" t="s">
        <v>74</v>
      </c>
      <c r="AA126" t="s">
        <v>74</v>
      </c>
      <c r="AB126" t="s">
        <v>1614</v>
      </c>
      <c r="AC126" t="s">
        <v>74</v>
      </c>
      <c r="AD126" t="s">
        <v>74</v>
      </c>
      <c r="AE126" t="s">
        <v>74</v>
      </c>
      <c r="AF126" t="s">
        <v>74</v>
      </c>
      <c r="AG126">
        <v>60</v>
      </c>
      <c r="AH126">
        <v>70</v>
      </c>
      <c r="AI126">
        <v>74</v>
      </c>
      <c r="AJ126">
        <v>1</v>
      </c>
      <c r="AK126">
        <v>7</v>
      </c>
      <c r="AL126" t="s">
        <v>271</v>
      </c>
      <c r="AM126" t="s">
        <v>272</v>
      </c>
      <c r="AN126" t="s">
        <v>273</v>
      </c>
      <c r="AO126" t="s">
        <v>1600</v>
      </c>
      <c r="AP126" t="s">
        <v>74</v>
      </c>
      <c r="AQ126" t="s">
        <v>74</v>
      </c>
      <c r="AR126" t="s">
        <v>1601</v>
      </c>
      <c r="AS126" t="s">
        <v>1602</v>
      </c>
      <c r="AT126" t="s">
        <v>1239</v>
      </c>
      <c r="AU126">
        <v>1992</v>
      </c>
      <c r="AV126">
        <v>19</v>
      </c>
      <c r="AW126">
        <v>4</v>
      </c>
      <c r="AX126" t="s">
        <v>74</v>
      </c>
      <c r="AY126" t="s">
        <v>74</v>
      </c>
      <c r="AZ126" t="s">
        <v>74</v>
      </c>
      <c r="BA126" t="s">
        <v>74</v>
      </c>
      <c r="BB126">
        <v>355</v>
      </c>
      <c r="BC126">
        <v>367</v>
      </c>
      <c r="BD126" t="s">
        <v>74</v>
      </c>
      <c r="BE126" t="s">
        <v>1615</v>
      </c>
      <c r="BF126" t="str">
        <f>HYPERLINK("http://dx.doi.org/10.1016/0377-8398(92)90038-L","http://dx.doi.org/10.1016/0377-8398(92)90038-L")</f>
        <v>http://dx.doi.org/10.1016/0377-8398(92)90038-L</v>
      </c>
      <c r="BG126" t="s">
        <v>74</v>
      </c>
      <c r="BH126" t="s">
        <v>74</v>
      </c>
      <c r="BI126">
        <v>13</v>
      </c>
      <c r="BJ126" t="s">
        <v>1604</v>
      </c>
      <c r="BK126" t="s">
        <v>92</v>
      </c>
      <c r="BL126" t="s">
        <v>1604</v>
      </c>
      <c r="BM126" t="s">
        <v>1605</v>
      </c>
      <c r="BN126" t="s">
        <v>74</v>
      </c>
      <c r="BO126" t="s">
        <v>74</v>
      </c>
      <c r="BP126" t="s">
        <v>74</v>
      </c>
      <c r="BQ126" t="s">
        <v>74</v>
      </c>
      <c r="BR126" t="s">
        <v>95</v>
      </c>
      <c r="BS126" t="s">
        <v>1616</v>
      </c>
      <c r="BT126" t="str">
        <f>HYPERLINK("https%3A%2F%2Fwww.webofscience.com%2Fwos%2Fwoscc%2Ffull-record%2FWOS:A1992JP79700006","View Full Record in Web of Science")</f>
        <v>View Full Record in Web of Science</v>
      </c>
    </row>
    <row r="127" spans="1:72" x14ac:dyDescent="0.15">
      <c r="A127" t="s">
        <v>72</v>
      </c>
      <c r="B127" t="s">
        <v>1617</v>
      </c>
      <c r="C127" t="s">
        <v>74</v>
      </c>
      <c r="D127" t="s">
        <v>74</v>
      </c>
      <c r="E127" t="s">
        <v>74</v>
      </c>
      <c r="F127" t="s">
        <v>1617</v>
      </c>
      <c r="G127" t="s">
        <v>74</v>
      </c>
      <c r="H127" t="s">
        <v>74</v>
      </c>
      <c r="I127" t="s">
        <v>1618</v>
      </c>
      <c r="J127" t="s">
        <v>1619</v>
      </c>
      <c r="K127" t="s">
        <v>74</v>
      </c>
      <c r="L127" t="s">
        <v>74</v>
      </c>
      <c r="M127" t="s">
        <v>77</v>
      </c>
      <c r="N127" t="s">
        <v>156</v>
      </c>
      <c r="O127" t="s">
        <v>74</v>
      </c>
      <c r="P127" t="s">
        <v>74</v>
      </c>
      <c r="Q127" t="s">
        <v>74</v>
      </c>
      <c r="R127" t="s">
        <v>74</v>
      </c>
      <c r="S127" t="s">
        <v>74</v>
      </c>
      <c r="T127" t="s">
        <v>74</v>
      </c>
      <c r="U127" t="s">
        <v>74</v>
      </c>
      <c r="V127" t="s">
        <v>74</v>
      </c>
      <c r="W127" t="s">
        <v>74</v>
      </c>
      <c r="X127" t="s">
        <v>74</v>
      </c>
      <c r="Y127" t="s">
        <v>74</v>
      </c>
      <c r="Z127" t="s">
        <v>74</v>
      </c>
      <c r="AA127" t="s">
        <v>74</v>
      </c>
      <c r="AB127" t="s">
        <v>74</v>
      </c>
      <c r="AC127" t="s">
        <v>74</v>
      </c>
      <c r="AD127" t="s">
        <v>74</v>
      </c>
      <c r="AE127" t="s">
        <v>74</v>
      </c>
      <c r="AF127" t="s">
        <v>74</v>
      </c>
      <c r="AG127">
        <v>0</v>
      </c>
      <c r="AH127">
        <v>1</v>
      </c>
      <c r="AI127">
        <v>1</v>
      </c>
      <c r="AJ127">
        <v>0</v>
      </c>
      <c r="AK127">
        <v>0</v>
      </c>
      <c r="AL127" t="s">
        <v>1620</v>
      </c>
      <c r="AM127" t="s">
        <v>205</v>
      </c>
      <c r="AN127" t="s">
        <v>1621</v>
      </c>
      <c r="AO127" t="s">
        <v>1622</v>
      </c>
      <c r="AP127" t="s">
        <v>74</v>
      </c>
      <c r="AQ127" t="s">
        <v>74</v>
      </c>
      <c r="AR127" t="s">
        <v>1623</v>
      </c>
      <c r="AS127" t="s">
        <v>1624</v>
      </c>
      <c r="AT127" t="s">
        <v>1239</v>
      </c>
      <c r="AU127">
        <v>1992</v>
      </c>
      <c r="AV127">
        <v>114</v>
      </c>
      <c r="AW127">
        <v>8</v>
      </c>
      <c r="AX127" t="s">
        <v>74</v>
      </c>
      <c r="AY127" t="s">
        <v>74</v>
      </c>
      <c r="AZ127" t="s">
        <v>74</v>
      </c>
      <c r="BA127" t="s">
        <v>74</v>
      </c>
      <c r="BB127">
        <v>112</v>
      </c>
      <c r="BC127">
        <v>112</v>
      </c>
      <c r="BD127" t="s">
        <v>74</v>
      </c>
      <c r="BE127" t="s">
        <v>74</v>
      </c>
      <c r="BF127" t="s">
        <v>74</v>
      </c>
      <c r="BG127" t="s">
        <v>74</v>
      </c>
      <c r="BH127" t="s">
        <v>74</v>
      </c>
      <c r="BI127">
        <v>1</v>
      </c>
      <c r="BJ127" t="s">
        <v>1625</v>
      </c>
      <c r="BK127" t="s">
        <v>92</v>
      </c>
      <c r="BL127" t="s">
        <v>1626</v>
      </c>
      <c r="BM127" t="s">
        <v>1627</v>
      </c>
      <c r="BN127" t="s">
        <v>74</v>
      </c>
      <c r="BO127" t="s">
        <v>74</v>
      </c>
      <c r="BP127" t="s">
        <v>74</v>
      </c>
      <c r="BQ127" t="s">
        <v>74</v>
      </c>
      <c r="BR127" t="s">
        <v>95</v>
      </c>
      <c r="BS127" t="s">
        <v>1628</v>
      </c>
      <c r="BT127" t="str">
        <f>HYPERLINK("https%3A%2F%2Fwww.webofscience.com%2Fwos%2Fwoscc%2Ffull-record%2FWOS:A1992JJ17700026","View Full Record in Web of Science")</f>
        <v>View Full Record in Web of Science</v>
      </c>
    </row>
    <row r="128" spans="1:72" x14ac:dyDescent="0.15">
      <c r="A128" t="s">
        <v>72</v>
      </c>
      <c r="B128" t="s">
        <v>1202</v>
      </c>
      <c r="C128" t="s">
        <v>74</v>
      </c>
      <c r="D128" t="s">
        <v>74</v>
      </c>
      <c r="E128" t="s">
        <v>74</v>
      </c>
      <c r="F128" t="s">
        <v>1202</v>
      </c>
      <c r="G128" t="s">
        <v>74</v>
      </c>
      <c r="H128" t="s">
        <v>74</v>
      </c>
      <c r="I128" t="s">
        <v>1629</v>
      </c>
      <c r="J128" t="s">
        <v>1204</v>
      </c>
      <c r="K128" t="s">
        <v>74</v>
      </c>
      <c r="L128" t="s">
        <v>74</v>
      </c>
      <c r="M128" t="s">
        <v>77</v>
      </c>
      <c r="N128" t="s">
        <v>156</v>
      </c>
      <c r="O128" t="s">
        <v>74</v>
      </c>
      <c r="P128" t="s">
        <v>74</v>
      </c>
      <c r="Q128" t="s">
        <v>74</v>
      </c>
      <c r="R128" t="s">
        <v>74</v>
      </c>
      <c r="S128" t="s">
        <v>74</v>
      </c>
      <c r="T128" t="s">
        <v>74</v>
      </c>
      <c r="U128" t="s">
        <v>74</v>
      </c>
      <c r="V128" t="s">
        <v>74</v>
      </c>
      <c r="W128" t="s">
        <v>74</v>
      </c>
      <c r="X128" t="s">
        <v>74</v>
      </c>
      <c r="Y128" t="s">
        <v>74</v>
      </c>
      <c r="Z128" t="s">
        <v>74</v>
      </c>
      <c r="AA128" t="s">
        <v>74</v>
      </c>
      <c r="AB128" t="s">
        <v>74</v>
      </c>
      <c r="AC128" t="s">
        <v>74</v>
      </c>
      <c r="AD128" t="s">
        <v>74</v>
      </c>
      <c r="AE128" t="s">
        <v>74</v>
      </c>
      <c r="AF128" t="s">
        <v>74</v>
      </c>
      <c r="AG128">
        <v>2</v>
      </c>
      <c r="AH128">
        <v>1</v>
      </c>
      <c r="AI128">
        <v>1</v>
      </c>
      <c r="AJ128">
        <v>0</v>
      </c>
      <c r="AK128">
        <v>0</v>
      </c>
      <c r="AL128" t="s">
        <v>1205</v>
      </c>
      <c r="AM128" t="s">
        <v>1206</v>
      </c>
      <c r="AN128" t="s">
        <v>1207</v>
      </c>
      <c r="AO128" t="s">
        <v>1208</v>
      </c>
      <c r="AP128" t="s">
        <v>74</v>
      </c>
      <c r="AQ128" t="s">
        <v>74</v>
      </c>
      <c r="AR128" t="s">
        <v>1209</v>
      </c>
      <c r="AS128" t="s">
        <v>1210</v>
      </c>
      <c r="AT128" t="s">
        <v>1514</v>
      </c>
      <c r="AU128">
        <v>1992</v>
      </c>
      <c r="AV128">
        <v>135</v>
      </c>
      <c r="AW128">
        <v>1832</v>
      </c>
      <c r="AX128" t="s">
        <v>74</v>
      </c>
      <c r="AY128" t="s">
        <v>74</v>
      </c>
      <c r="AZ128" t="s">
        <v>74</v>
      </c>
      <c r="BA128" t="s">
        <v>74</v>
      </c>
      <c r="BB128">
        <v>16</v>
      </c>
      <c r="BC128">
        <v>16</v>
      </c>
      <c r="BD128" t="s">
        <v>74</v>
      </c>
      <c r="BE128" t="s">
        <v>74</v>
      </c>
      <c r="BF128" t="s">
        <v>74</v>
      </c>
      <c r="BG128" t="s">
        <v>74</v>
      </c>
      <c r="BH128" t="s">
        <v>74</v>
      </c>
      <c r="BI128">
        <v>1</v>
      </c>
      <c r="BJ128" t="s">
        <v>850</v>
      </c>
      <c r="BK128" t="s">
        <v>92</v>
      </c>
      <c r="BL128" t="s">
        <v>851</v>
      </c>
      <c r="BM128" t="s">
        <v>1630</v>
      </c>
      <c r="BN128" t="s">
        <v>74</v>
      </c>
      <c r="BO128" t="s">
        <v>74</v>
      </c>
      <c r="BP128" t="s">
        <v>74</v>
      </c>
      <c r="BQ128" t="s">
        <v>74</v>
      </c>
      <c r="BR128" t="s">
        <v>95</v>
      </c>
      <c r="BS128" t="s">
        <v>1631</v>
      </c>
      <c r="BT128" t="str">
        <f>HYPERLINK("https%3A%2F%2Fwww.webofscience.com%2Fwos%2Fwoscc%2Ffull-record%2FWOS:A1992JG18600026","View Full Record in Web of Science")</f>
        <v>View Full Record in Web of Science</v>
      </c>
    </row>
    <row r="129" spans="1:72" x14ac:dyDescent="0.15">
      <c r="A129" t="s">
        <v>72</v>
      </c>
      <c r="B129" t="s">
        <v>1632</v>
      </c>
      <c r="C129" t="s">
        <v>74</v>
      </c>
      <c r="D129" t="s">
        <v>74</v>
      </c>
      <c r="E129" t="s">
        <v>74</v>
      </c>
      <c r="F129" t="s">
        <v>1632</v>
      </c>
      <c r="G129" t="s">
        <v>74</v>
      </c>
      <c r="H129" t="s">
        <v>74</v>
      </c>
      <c r="I129" t="s">
        <v>1633</v>
      </c>
      <c r="J129" t="s">
        <v>1634</v>
      </c>
      <c r="K129" t="s">
        <v>74</v>
      </c>
      <c r="L129" t="s">
        <v>74</v>
      </c>
      <c r="M129" t="s">
        <v>77</v>
      </c>
      <c r="N129" t="s">
        <v>78</v>
      </c>
      <c r="O129" t="s">
        <v>74</v>
      </c>
      <c r="P129" t="s">
        <v>74</v>
      </c>
      <c r="Q129" t="s">
        <v>74</v>
      </c>
      <c r="R129" t="s">
        <v>74</v>
      </c>
      <c r="S129" t="s">
        <v>74</v>
      </c>
      <c r="T129" t="s">
        <v>74</v>
      </c>
      <c r="U129" t="s">
        <v>74</v>
      </c>
      <c r="V129" t="s">
        <v>1635</v>
      </c>
      <c r="W129" t="s">
        <v>498</v>
      </c>
      <c r="X129" t="s">
        <v>183</v>
      </c>
      <c r="Y129" t="s">
        <v>1636</v>
      </c>
      <c r="Z129" t="s">
        <v>74</v>
      </c>
      <c r="AA129" t="s">
        <v>74</v>
      </c>
      <c r="AB129" t="s">
        <v>74</v>
      </c>
      <c r="AC129" t="s">
        <v>74</v>
      </c>
      <c r="AD129" t="s">
        <v>74</v>
      </c>
      <c r="AE129" t="s">
        <v>74</v>
      </c>
      <c r="AF129" t="s">
        <v>74</v>
      </c>
      <c r="AG129">
        <v>4</v>
      </c>
      <c r="AH129">
        <v>1</v>
      </c>
      <c r="AI129">
        <v>1</v>
      </c>
      <c r="AJ129">
        <v>1</v>
      </c>
      <c r="AK129">
        <v>1</v>
      </c>
      <c r="AL129" t="s">
        <v>1637</v>
      </c>
      <c r="AM129" t="s">
        <v>1638</v>
      </c>
      <c r="AN129" t="s">
        <v>1639</v>
      </c>
      <c r="AO129" t="s">
        <v>1640</v>
      </c>
      <c r="AP129" t="s">
        <v>74</v>
      </c>
      <c r="AQ129" t="s">
        <v>74</v>
      </c>
      <c r="AR129" t="s">
        <v>1634</v>
      </c>
      <c r="AS129" t="s">
        <v>1641</v>
      </c>
      <c r="AT129" t="s">
        <v>1239</v>
      </c>
      <c r="AU129">
        <v>1992</v>
      </c>
      <c r="AV129">
        <v>55</v>
      </c>
      <c r="AW129" t="s">
        <v>295</v>
      </c>
      <c r="AX129" t="s">
        <v>74</v>
      </c>
      <c r="AY129" t="s">
        <v>74</v>
      </c>
      <c r="AZ129" t="s">
        <v>74</v>
      </c>
      <c r="BA129" t="s">
        <v>74</v>
      </c>
      <c r="BB129">
        <v>179</v>
      </c>
      <c r="BC129">
        <v>182</v>
      </c>
      <c r="BD129" t="s">
        <v>74</v>
      </c>
      <c r="BE129" t="s">
        <v>74</v>
      </c>
      <c r="BF129" t="s">
        <v>74</v>
      </c>
      <c r="BG129" t="s">
        <v>74</v>
      </c>
      <c r="BH129" t="s">
        <v>74</v>
      </c>
      <c r="BI129">
        <v>4</v>
      </c>
      <c r="BJ129" t="s">
        <v>1642</v>
      </c>
      <c r="BK129" t="s">
        <v>92</v>
      </c>
      <c r="BL129" t="s">
        <v>1642</v>
      </c>
      <c r="BM129" t="s">
        <v>1643</v>
      </c>
      <c r="BN129" t="s">
        <v>74</v>
      </c>
      <c r="BO129" t="s">
        <v>74</v>
      </c>
      <c r="BP129" t="s">
        <v>74</v>
      </c>
      <c r="BQ129" t="s">
        <v>74</v>
      </c>
      <c r="BR129" t="s">
        <v>95</v>
      </c>
      <c r="BS129" t="s">
        <v>1644</v>
      </c>
      <c r="BT129" t="str">
        <f>HYPERLINK("https%3A%2F%2Fwww.webofscience.com%2Fwos%2Fwoscc%2Ffull-record%2FWOS:A1992JR20200010","View Full Record in Web of Science")</f>
        <v>View Full Record in Web of Science</v>
      </c>
    </row>
    <row r="130" spans="1:72" x14ac:dyDescent="0.15">
      <c r="A130" t="s">
        <v>72</v>
      </c>
      <c r="B130" t="s">
        <v>1645</v>
      </c>
      <c r="C130" t="s">
        <v>74</v>
      </c>
      <c r="D130" t="s">
        <v>74</v>
      </c>
      <c r="E130" t="s">
        <v>74</v>
      </c>
      <c r="F130" t="s">
        <v>1645</v>
      </c>
      <c r="G130" t="s">
        <v>74</v>
      </c>
      <c r="H130" t="s">
        <v>74</v>
      </c>
      <c r="I130" t="s">
        <v>1646</v>
      </c>
      <c r="J130" t="s">
        <v>1634</v>
      </c>
      <c r="K130" t="s">
        <v>74</v>
      </c>
      <c r="L130" t="s">
        <v>74</v>
      </c>
      <c r="M130" t="s">
        <v>1647</v>
      </c>
      <c r="N130" t="s">
        <v>78</v>
      </c>
      <c r="O130" t="s">
        <v>74</v>
      </c>
      <c r="P130" t="s">
        <v>74</v>
      </c>
      <c r="Q130" t="s">
        <v>74</v>
      </c>
      <c r="R130" t="s">
        <v>74</v>
      </c>
      <c r="S130" t="s">
        <v>74</v>
      </c>
      <c r="T130" t="s">
        <v>74</v>
      </c>
      <c r="U130" t="s">
        <v>74</v>
      </c>
      <c r="V130" t="s">
        <v>1648</v>
      </c>
      <c r="W130" t="s">
        <v>1649</v>
      </c>
      <c r="X130" t="s">
        <v>1650</v>
      </c>
      <c r="Y130" t="s">
        <v>74</v>
      </c>
      <c r="Z130" t="s">
        <v>74</v>
      </c>
      <c r="AA130" t="s">
        <v>74</v>
      </c>
      <c r="AB130" t="s">
        <v>74</v>
      </c>
      <c r="AC130" t="s">
        <v>74</v>
      </c>
      <c r="AD130" t="s">
        <v>74</v>
      </c>
      <c r="AE130" t="s">
        <v>74</v>
      </c>
      <c r="AF130" t="s">
        <v>74</v>
      </c>
      <c r="AG130">
        <v>0</v>
      </c>
      <c r="AH130">
        <v>1</v>
      </c>
      <c r="AI130">
        <v>1</v>
      </c>
      <c r="AJ130">
        <v>2</v>
      </c>
      <c r="AK130">
        <v>2</v>
      </c>
      <c r="AL130" t="s">
        <v>1637</v>
      </c>
      <c r="AM130" t="s">
        <v>1638</v>
      </c>
      <c r="AN130" t="s">
        <v>1639</v>
      </c>
      <c r="AO130" t="s">
        <v>1640</v>
      </c>
      <c r="AP130" t="s">
        <v>74</v>
      </c>
      <c r="AQ130" t="s">
        <v>74</v>
      </c>
      <c r="AR130" t="s">
        <v>1634</v>
      </c>
      <c r="AS130" t="s">
        <v>1641</v>
      </c>
      <c r="AT130" t="s">
        <v>1239</v>
      </c>
      <c r="AU130">
        <v>1992</v>
      </c>
      <c r="AV130">
        <v>55</v>
      </c>
      <c r="AW130" t="s">
        <v>295</v>
      </c>
      <c r="AX130" t="s">
        <v>74</v>
      </c>
      <c r="AY130" t="s">
        <v>74</v>
      </c>
      <c r="AZ130" t="s">
        <v>74</v>
      </c>
      <c r="BA130" t="s">
        <v>74</v>
      </c>
      <c r="BB130">
        <v>227</v>
      </c>
      <c r="BC130">
        <v>229</v>
      </c>
      <c r="BD130" t="s">
        <v>74</v>
      </c>
      <c r="BE130" t="s">
        <v>74</v>
      </c>
      <c r="BF130" t="s">
        <v>74</v>
      </c>
      <c r="BG130" t="s">
        <v>74</v>
      </c>
      <c r="BH130" t="s">
        <v>74</v>
      </c>
      <c r="BI130">
        <v>3</v>
      </c>
      <c r="BJ130" t="s">
        <v>1642</v>
      </c>
      <c r="BK130" t="s">
        <v>92</v>
      </c>
      <c r="BL130" t="s">
        <v>1642</v>
      </c>
      <c r="BM130" t="s">
        <v>1643</v>
      </c>
      <c r="BN130" t="s">
        <v>74</v>
      </c>
      <c r="BO130" t="s">
        <v>74</v>
      </c>
      <c r="BP130" t="s">
        <v>74</v>
      </c>
      <c r="BQ130" t="s">
        <v>74</v>
      </c>
      <c r="BR130" t="s">
        <v>95</v>
      </c>
      <c r="BS130" t="s">
        <v>1651</v>
      </c>
      <c r="BT130" t="str">
        <f>HYPERLINK("https%3A%2F%2Fwww.webofscience.com%2Fwos%2Fwoscc%2Ffull-record%2FWOS:A1992JR20200015","View Full Record in Web of Science")</f>
        <v>View Full Record in Web of Science</v>
      </c>
    </row>
    <row r="131" spans="1:72" x14ac:dyDescent="0.15">
      <c r="A131" t="s">
        <v>72</v>
      </c>
      <c r="B131" t="s">
        <v>1652</v>
      </c>
      <c r="C131" t="s">
        <v>74</v>
      </c>
      <c r="D131" t="s">
        <v>74</v>
      </c>
      <c r="E131" t="s">
        <v>74</v>
      </c>
      <c r="F131" t="s">
        <v>1653</v>
      </c>
      <c r="G131" t="s">
        <v>74</v>
      </c>
      <c r="H131" t="s">
        <v>74</v>
      </c>
      <c r="I131" t="s">
        <v>1654</v>
      </c>
      <c r="J131" t="s">
        <v>1655</v>
      </c>
      <c r="K131" t="s">
        <v>74</v>
      </c>
      <c r="L131" t="s">
        <v>74</v>
      </c>
      <c r="M131" t="s">
        <v>77</v>
      </c>
      <c r="N131" t="s">
        <v>78</v>
      </c>
      <c r="O131" t="s">
        <v>74</v>
      </c>
      <c r="P131" t="s">
        <v>74</v>
      </c>
      <c r="Q131" t="s">
        <v>74</v>
      </c>
      <c r="R131" t="s">
        <v>74</v>
      </c>
      <c r="S131" t="s">
        <v>74</v>
      </c>
      <c r="T131" t="s">
        <v>74</v>
      </c>
      <c r="U131" t="s">
        <v>1656</v>
      </c>
      <c r="V131" t="s">
        <v>1657</v>
      </c>
      <c r="W131" t="s">
        <v>1658</v>
      </c>
      <c r="X131" t="s">
        <v>1659</v>
      </c>
      <c r="Y131" t="s">
        <v>1660</v>
      </c>
      <c r="Z131" t="s">
        <v>74</v>
      </c>
      <c r="AA131" t="s">
        <v>74</v>
      </c>
      <c r="AB131" t="s">
        <v>74</v>
      </c>
      <c r="AC131" t="s">
        <v>1661</v>
      </c>
      <c r="AD131" t="s">
        <v>1662</v>
      </c>
      <c r="AE131" t="s">
        <v>1663</v>
      </c>
      <c r="AF131" t="s">
        <v>74</v>
      </c>
      <c r="AG131">
        <v>70</v>
      </c>
      <c r="AH131">
        <v>33</v>
      </c>
      <c r="AI131">
        <v>41</v>
      </c>
      <c r="AJ131">
        <v>0</v>
      </c>
      <c r="AK131">
        <v>6</v>
      </c>
      <c r="AL131" t="s">
        <v>352</v>
      </c>
      <c r="AM131" t="s">
        <v>309</v>
      </c>
      <c r="AN131" t="s">
        <v>353</v>
      </c>
      <c r="AO131" t="s">
        <v>1664</v>
      </c>
      <c r="AP131" t="s">
        <v>1665</v>
      </c>
      <c r="AQ131" t="s">
        <v>74</v>
      </c>
      <c r="AR131" t="s">
        <v>1655</v>
      </c>
      <c r="AS131" t="s">
        <v>1666</v>
      </c>
      <c r="AT131" t="s">
        <v>1239</v>
      </c>
      <c r="AU131">
        <v>1992</v>
      </c>
      <c r="AV131">
        <v>7</v>
      </c>
      <c r="AW131">
        <v>4</v>
      </c>
      <c r="AX131" t="s">
        <v>74</v>
      </c>
      <c r="AY131" t="s">
        <v>74</v>
      </c>
      <c r="AZ131" t="s">
        <v>74</v>
      </c>
      <c r="BA131" t="s">
        <v>74</v>
      </c>
      <c r="BB131">
        <v>423</v>
      </c>
      <c r="BC131">
        <v>439</v>
      </c>
      <c r="BD131" t="s">
        <v>74</v>
      </c>
      <c r="BE131" t="s">
        <v>1667</v>
      </c>
      <c r="BF131" t="str">
        <f>HYPERLINK("http://dx.doi.org/10.1029/92PA01268","http://dx.doi.org/10.1029/92PA01268")</f>
        <v>http://dx.doi.org/10.1029/92PA01268</v>
      </c>
      <c r="BG131" t="s">
        <v>74</v>
      </c>
      <c r="BH131" t="s">
        <v>74</v>
      </c>
      <c r="BI131">
        <v>17</v>
      </c>
      <c r="BJ131" t="s">
        <v>1668</v>
      </c>
      <c r="BK131" t="s">
        <v>92</v>
      </c>
      <c r="BL131" t="s">
        <v>1669</v>
      </c>
      <c r="BM131" t="s">
        <v>1670</v>
      </c>
      <c r="BN131" t="s">
        <v>74</v>
      </c>
      <c r="BO131" t="s">
        <v>74</v>
      </c>
      <c r="BP131" t="s">
        <v>74</v>
      </c>
      <c r="BQ131" t="s">
        <v>74</v>
      </c>
      <c r="BR131" t="s">
        <v>95</v>
      </c>
      <c r="BS131" t="s">
        <v>1671</v>
      </c>
      <c r="BT131" t="str">
        <f>HYPERLINK("https%3A%2F%2Fwww.webofscience.com%2Fwos%2Fwoscc%2Ffull-record%2FWOS:000208341100004","View Full Record in Web of Science")</f>
        <v>View Full Record in Web of Science</v>
      </c>
    </row>
    <row r="132" spans="1:72" x14ac:dyDescent="0.15">
      <c r="A132" t="s">
        <v>72</v>
      </c>
      <c r="B132" t="s">
        <v>1672</v>
      </c>
      <c r="C132" t="s">
        <v>74</v>
      </c>
      <c r="D132" t="s">
        <v>74</v>
      </c>
      <c r="E132" t="s">
        <v>74</v>
      </c>
      <c r="F132" t="s">
        <v>1673</v>
      </c>
      <c r="G132" t="s">
        <v>74</v>
      </c>
      <c r="H132" t="s">
        <v>74</v>
      </c>
      <c r="I132" t="s">
        <v>1674</v>
      </c>
      <c r="J132" t="s">
        <v>1655</v>
      </c>
      <c r="K132" t="s">
        <v>74</v>
      </c>
      <c r="L132" t="s">
        <v>74</v>
      </c>
      <c r="M132" t="s">
        <v>77</v>
      </c>
      <c r="N132" t="s">
        <v>78</v>
      </c>
      <c r="O132" t="s">
        <v>74</v>
      </c>
      <c r="P132" t="s">
        <v>74</v>
      </c>
      <c r="Q132" t="s">
        <v>74</v>
      </c>
      <c r="R132" t="s">
        <v>74</v>
      </c>
      <c r="S132" t="s">
        <v>74</v>
      </c>
      <c r="T132" t="s">
        <v>74</v>
      </c>
      <c r="U132" t="s">
        <v>1675</v>
      </c>
      <c r="V132" t="s">
        <v>1676</v>
      </c>
      <c r="W132" t="s">
        <v>1677</v>
      </c>
      <c r="X132" t="s">
        <v>74</v>
      </c>
      <c r="Y132" t="s">
        <v>1678</v>
      </c>
      <c r="Z132" t="s">
        <v>74</v>
      </c>
      <c r="AA132" t="s">
        <v>74</v>
      </c>
      <c r="AB132" t="s">
        <v>74</v>
      </c>
      <c r="AC132" t="s">
        <v>1679</v>
      </c>
      <c r="AD132" t="s">
        <v>1680</v>
      </c>
      <c r="AE132" t="s">
        <v>1681</v>
      </c>
      <c r="AF132" t="s">
        <v>74</v>
      </c>
      <c r="AG132">
        <v>54</v>
      </c>
      <c r="AH132">
        <v>301</v>
      </c>
      <c r="AI132">
        <v>338</v>
      </c>
      <c r="AJ132">
        <v>0</v>
      </c>
      <c r="AK132">
        <v>42</v>
      </c>
      <c r="AL132" t="s">
        <v>352</v>
      </c>
      <c r="AM132" t="s">
        <v>309</v>
      </c>
      <c r="AN132" t="s">
        <v>353</v>
      </c>
      <c r="AO132" t="s">
        <v>1664</v>
      </c>
      <c r="AP132" t="s">
        <v>1665</v>
      </c>
      <c r="AQ132" t="s">
        <v>74</v>
      </c>
      <c r="AR132" t="s">
        <v>1655</v>
      </c>
      <c r="AS132" t="s">
        <v>1666</v>
      </c>
      <c r="AT132" t="s">
        <v>1239</v>
      </c>
      <c r="AU132">
        <v>1992</v>
      </c>
      <c r="AV132">
        <v>7</v>
      </c>
      <c r="AW132">
        <v>4</v>
      </c>
      <c r="AX132" t="s">
        <v>74</v>
      </c>
      <c r="AY132" t="s">
        <v>74</v>
      </c>
      <c r="AZ132" t="s">
        <v>74</v>
      </c>
      <c r="BA132" t="s">
        <v>74</v>
      </c>
      <c r="BB132">
        <v>489</v>
      </c>
      <c r="BC132">
        <v>497</v>
      </c>
      <c r="BD132" t="s">
        <v>74</v>
      </c>
      <c r="BE132" t="s">
        <v>1682</v>
      </c>
      <c r="BF132" t="str">
        <f>HYPERLINK("http://dx.doi.org/10.1029/92PA01058","http://dx.doi.org/10.1029/92PA01058")</f>
        <v>http://dx.doi.org/10.1029/92PA01058</v>
      </c>
      <c r="BG132" t="s">
        <v>74</v>
      </c>
      <c r="BH132" t="s">
        <v>74</v>
      </c>
      <c r="BI132">
        <v>9</v>
      </c>
      <c r="BJ132" t="s">
        <v>1668</v>
      </c>
      <c r="BK132" t="s">
        <v>92</v>
      </c>
      <c r="BL132" t="s">
        <v>1669</v>
      </c>
      <c r="BM132" t="s">
        <v>1670</v>
      </c>
      <c r="BN132" t="s">
        <v>74</v>
      </c>
      <c r="BO132" t="s">
        <v>74</v>
      </c>
      <c r="BP132" t="s">
        <v>74</v>
      </c>
      <c r="BQ132" t="s">
        <v>74</v>
      </c>
      <c r="BR132" t="s">
        <v>95</v>
      </c>
      <c r="BS132" t="s">
        <v>1683</v>
      </c>
      <c r="BT132" t="str">
        <f>HYPERLINK("https%3A%2F%2Fwww.webofscience.com%2Fwos%2Fwoscc%2Ffull-record%2FWOS:000208341100007","View Full Record in Web of Science")</f>
        <v>View Full Record in Web of Science</v>
      </c>
    </row>
    <row r="133" spans="1:72" x14ac:dyDescent="0.15">
      <c r="A133" t="s">
        <v>72</v>
      </c>
      <c r="B133" t="s">
        <v>1684</v>
      </c>
      <c r="C133" t="s">
        <v>74</v>
      </c>
      <c r="D133" t="s">
        <v>74</v>
      </c>
      <c r="E133" t="s">
        <v>74</v>
      </c>
      <c r="F133" t="s">
        <v>1684</v>
      </c>
      <c r="G133" t="s">
        <v>74</v>
      </c>
      <c r="H133" t="s">
        <v>74</v>
      </c>
      <c r="I133" t="s">
        <v>1685</v>
      </c>
      <c r="J133" t="s">
        <v>1686</v>
      </c>
      <c r="K133" t="s">
        <v>74</v>
      </c>
      <c r="L133" t="s">
        <v>74</v>
      </c>
      <c r="M133" t="s">
        <v>77</v>
      </c>
      <c r="N133" t="s">
        <v>458</v>
      </c>
      <c r="O133" t="s">
        <v>74</v>
      </c>
      <c r="P133" t="s">
        <v>74</v>
      </c>
      <c r="Q133" t="s">
        <v>74</v>
      </c>
      <c r="R133" t="s">
        <v>74</v>
      </c>
      <c r="S133" t="s">
        <v>74</v>
      </c>
      <c r="T133" t="s">
        <v>74</v>
      </c>
      <c r="U133" t="s">
        <v>1687</v>
      </c>
      <c r="V133" t="s">
        <v>1688</v>
      </c>
      <c r="W133" t="s">
        <v>74</v>
      </c>
      <c r="X133" t="s">
        <v>74</v>
      </c>
      <c r="Y133" t="s">
        <v>1689</v>
      </c>
      <c r="Z133" t="s">
        <v>74</v>
      </c>
      <c r="AA133" t="s">
        <v>74</v>
      </c>
      <c r="AB133" t="s">
        <v>74</v>
      </c>
      <c r="AC133" t="s">
        <v>74</v>
      </c>
      <c r="AD133" t="s">
        <v>74</v>
      </c>
      <c r="AE133" t="s">
        <v>74</v>
      </c>
      <c r="AF133" t="s">
        <v>74</v>
      </c>
      <c r="AG133">
        <v>94</v>
      </c>
      <c r="AH133">
        <v>47</v>
      </c>
      <c r="AI133">
        <v>54</v>
      </c>
      <c r="AJ133">
        <v>0</v>
      </c>
      <c r="AK133">
        <v>9</v>
      </c>
      <c r="AL133" t="s">
        <v>352</v>
      </c>
      <c r="AM133" t="s">
        <v>309</v>
      </c>
      <c r="AN133" t="s">
        <v>833</v>
      </c>
      <c r="AO133" t="s">
        <v>1690</v>
      </c>
      <c r="AP133" t="s">
        <v>74</v>
      </c>
      <c r="AQ133" t="s">
        <v>74</v>
      </c>
      <c r="AR133" t="s">
        <v>1691</v>
      </c>
      <c r="AS133" t="s">
        <v>1692</v>
      </c>
      <c r="AT133" t="s">
        <v>1239</v>
      </c>
      <c r="AU133">
        <v>1992</v>
      </c>
      <c r="AV133">
        <v>30</v>
      </c>
      <c r="AW133">
        <v>3</v>
      </c>
      <c r="AX133" t="s">
        <v>74</v>
      </c>
      <c r="AY133" t="s">
        <v>74</v>
      </c>
      <c r="AZ133" t="s">
        <v>74</v>
      </c>
      <c r="BA133" t="s">
        <v>74</v>
      </c>
      <c r="BB133">
        <v>245</v>
      </c>
      <c r="BC133">
        <v>267</v>
      </c>
      <c r="BD133" t="s">
        <v>74</v>
      </c>
      <c r="BE133" t="s">
        <v>1693</v>
      </c>
      <c r="BF133" t="str">
        <f>HYPERLINK("http://dx.doi.org/10.1029/92RG00956","http://dx.doi.org/10.1029/92RG00956")</f>
        <v>http://dx.doi.org/10.1029/92RG00956</v>
      </c>
      <c r="BG133" t="s">
        <v>74</v>
      </c>
      <c r="BH133" t="s">
        <v>74</v>
      </c>
      <c r="BI133">
        <v>23</v>
      </c>
      <c r="BJ133" t="s">
        <v>297</v>
      </c>
      <c r="BK133" t="s">
        <v>92</v>
      </c>
      <c r="BL133" t="s">
        <v>297</v>
      </c>
      <c r="BM133" t="s">
        <v>1694</v>
      </c>
      <c r="BN133" t="s">
        <v>74</v>
      </c>
      <c r="BO133" t="s">
        <v>74</v>
      </c>
      <c r="BP133" t="s">
        <v>74</v>
      </c>
      <c r="BQ133" t="s">
        <v>74</v>
      </c>
      <c r="BR133" t="s">
        <v>95</v>
      </c>
      <c r="BS133" t="s">
        <v>1695</v>
      </c>
      <c r="BT133" t="str">
        <f>HYPERLINK("https%3A%2F%2Fwww.webofscience.com%2Fwos%2Fwoscc%2Ffull-record%2FWOS:A1992JN08900004","View Full Record in Web of Science")</f>
        <v>View Full Record in Web of Science</v>
      </c>
    </row>
    <row r="134" spans="1:72" x14ac:dyDescent="0.15">
      <c r="A134" t="s">
        <v>72</v>
      </c>
      <c r="B134" t="s">
        <v>1696</v>
      </c>
      <c r="C134" t="s">
        <v>74</v>
      </c>
      <c r="D134" t="s">
        <v>74</v>
      </c>
      <c r="E134" t="s">
        <v>74</v>
      </c>
      <c r="F134" t="s">
        <v>1696</v>
      </c>
      <c r="G134" t="s">
        <v>74</v>
      </c>
      <c r="H134" t="s">
        <v>74</v>
      </c>
      <c r="I134" t="s">
        <v>1697</v>
      </c>
      <c r="J134" t="s">
        <v>1698</v>
      </c>
      <c r="K134" t="s">
        <v>74</v>
      </c>
      <c r="L134" t="s">
        <v>74</v>
      </c>
      <c r="M134" t="s">
        <v>77</v>
      </c>
      <c r="N134" t="s">
        <v>78</v>
      </c>
      <c r="O134" t="s">
        <v>74</v>
      </c>
      <c r="P134" t="s">
        <v>74</v>
      </c>
      <c r="Q134" t="s">
        <v>74</v>
      </c>
      <c r="R134" t="s">
        <v>74</v>
      </c>
      <c r="S134" t="s">
        <v>74</v>
      </c>
      <c r="T134" t="s">
        <v>1699</v>
      </c>
      <c r="U134" t="s">
        <v>74</v>
      </c>
      <c r="V134" t="s">
        <v>1700</v>
      </c>
      <c r="W134" t="s">
        <v>74</v>
      </c>
      <c r="X134" t="s">
        <v>74</v>
      </c>
      <c r="Y134" t="s">
        <v>1701</v>
      </c>
      <c r="Z134" t="s">
        <v>74</v>
      </c>
      <c r="AA134" t="s">
        <v>74</v>
      </c>
      <c r="AB134" t="s">
        <v>74</v>
      </c>
      <c r="AC134" t="s">
        <v>74</v>
      </c>
      <c r="AD134" t="s">
        <v>74</v>
      </c>
      <c r="AE134" t="s">
        <v>74</v>
      </c>
      <c r="AF134" t="s">
        <v>74</v>
      </c>
      <c r="AG134">
        <v>22</v>
      </c>
      <c r="AH134">
        <v>10</v>
      </c>
      <c r="AI134">
        <v>11</v>
      </c>
      <c r="AJ134">
        <v>0</v>
      </c>
      <c r="AK134">
        <v>5</v>
      </c>
      <c r="AL134" t="s">
        <v>1296</v>
      </c>
      <c r="AM134" t="s">
        <v>1297</v>
      </c>
      <c r="AN134" t="s">
        <v>1298</v>
      </c>
      <c r="AO134" t="s">
        <v>1702</v>
      </c>
      <c r="AP134" t="s">
        <v>74</v>
      </c>
      <c r="AQ134" t="s">
        <v>74</v>
      </c>
      <c r="AR134" t="s">
        <v>1698</v>
      </c>
      <c r="AS134" t="s">
        <v>1703</v>
      </c>
      <c r="AT134" t="s">
        <v>1239</v>
      </c>
      <c r="AU134">
        <v>1992</v>
      </c>
      <c r="AV134">
        <v>101</v>
      </c>
      <c r="AW134">
        <v>2</v>
      </c>
      <c r="AX134" t="s">
        <v>74</v>
      </c>
      <c r="AY134" t="s">
        <v>74</v>
      </c>
      <c r="AZ134" t="s">
        <v>74</v>
      </c>
      <c r="BA134" t="s">
        <v>74</v>
      </c>
      <c r="BB134">
        <v>109</v>
      </c>
      <c r="BC134">
        <v>121</v>
      </c>
      <c r="BD134" t="s">
        <v>74</v>
      </c>
      <c r="BE134" t="s">
        <v>74</v>
      </c>
      <c r="BF134" t="s">
        <v>74</v>
      </c>
      <c r="BG134" t="s">
        <v>74</v>
      </c>
      <c r="BH134" t="s">
        <v>74</v>
      </c>
      <c r="BI134">
        <v>13</v>
      </c>
      <c r="BJ134" t="s">
        <v>1704</v>
      </c>
      <c r="BK134" t="s">
        <v>92</v>
      </c>
      <c r="BL134" t="s">
        <v>1705</v>
      </c>
      <c r="BM134" t="s">
        <v>1706</v>
      </c>
      <c r="BN134" t="s">
        <v>74</v>
      </c>
      <c r="BO134" t="s">
        <v>74</v>
      </c>
      <c r="BP134" t="s">
        <v>74</v>
      </c>
      <c r="BQ134" t="s">
        <v>74</v>
      </c>
      <c r="BR134" t="s">
        <v>95</v>
      </c>
      <c r="BS134" t="s">
        <v>1707</v>
      </c>
      <c r="BT134" t="str">
        <f>HYPERLINK("https%3A%2F%2Fwww.webofscience.com%2Fwos%2Fwoscc%2Ffull-record%2FWOS:A1992JL96200002","View Full Record in Web of Science")</f>
        <v>View Full Record in Web of Science</v>
      </c>
    </row>
    <row r="135" spans="1:72" x14ac:dyDescent="0.15">
      <c r="A135" t="s">
        <v>72</v>
      </c>
      <c r="B135" t="s">
        <v>1708</v>
      </c>
      <c r="C135" t="s">
        <v>74</v>
      </c>
      <c r="D135" t="s">
        <v>74</v>
      </c>
      <c r="E135" t="s">
        <v>74</v>
      </c>
      <c r="F135" t="s">
        <v>1708</v>
      </c>
      <c r="G135" t="s">
        <v>74</v>
      </c>
      <c r="H135" t="s">
        <v>74</v>
      </c>
      <c r="I135" t="s">
        <v>1709</v>
      </c>
      <c r="J135" t="s">
        <v>1710</v>
      </c>
      <c r="K135" t="s">
        <v>74</v>
      </c>
      <c r="L135" t="s">
        <v>74</v>
      </c>
      <c r="M135" t="s">
        <v>77</v>
      </c>
      <c r="N135" t="s">
        <v>458</v>
      </c>
      <c r="O135" t="s">
        <v>74</v>
      </c>
      <c r="P135" t="s">
        <v>74</v>
      </c>
      <c r="Q135" t="s">
        <v>74</v>
      </c>
      <c r="R135" t="s">
        <v>74</v>
      </c>
      <c r="S135" t="s">
        <v>74</v>
      </c>
      <c r="T135" t="s">
        <v>74</v>
      </c>
      <c r="U135" t="s">
        <v>1711</v>
      </c>
      <c r="V135" t="s">
        <v>1712</v>
      </c>
      <c r="W135" t="s">
        <v>74</v>
      </c>
      <c r="X135" t="s">
        <v>74</v>
      </c>
      <c r="Y135" t="s">
        <v>1713</v>
      </c>
      <c r="Z135" t="s">
        <v>74</v>
      </c>
      <c r="AA135" t="s">
        <v>74</v>
      </c>
      <c r="AB135" t="s">
        <v>74</v>
      </c>
      <c r="AC135" t="s">
        <v>74</v>
      </c>
      <c r="AD135" t="s">
        <v>74</v>
      </c>
      <c r="AE135" t="s">
        <v>74</v>
      </c>
      <c r="AF135" t="s">
        <v>74</v>
      </c>
      <c r="AG135">
        <v>154</v>
      </c>
      <c r="AH135">
        <v>1363</v>
      </c>
      <c r="AI135">
        <v>1481</v>
      </c>
      <c r="AJ135">
        <v>7</v>
      </c>
      <c r="AK135">
        <v>174</v>
      </c>
      <c r="AL135" t="s">
        <v>352</v>
      </c>
      <c r="AM135" t="s">
        <v>309</v>
      </c>
      <c r="AN135" t="s">
        <v>353</v>
      </c>
      <c r="AO135" t="s">
        <v>1714</v>
      </c>
      <c r="AP135" t="s">
        <v>1715</v>
      </c>
      <c r="AQ135" t="s">
        <v>74</v>
      </c>
      <c r="AR135" t="s">
        <v>1716</v>
      </c>
      <c r="AS135" t="s">
        <v>1717</v>
      </c>
      <c r="AT135" t="s">
        <v>1718</v>
      </c>
      <c r="AU135">
        <v>1992</v>
      </c>
      <c r="AV135">
        <v>97</v>
      </c>
      <c r="AW135" t="s">
        <v>1719</v>
      </c>
      <c r="AX135" t="s">
        <v>74</v>
      </c>
      <c r="AY135" t="s">
        <v>74</v>
      </c>
      <c r="AZ135" t="s">
        <v>74</v>
      </c>
      <c r="BA135" t="s">
        <v>74</v>
      </c>
      <c r="BB135">
        <v>11703</v>
      </c>
      <c r="BC135">
        <v>11728</v>
      </c>
      <c r="BD135" t="s">
        <v>74</v>
      </c>
      <c r="BE135" t="s">
        <v>1720</v>
      </c>
      <c r="BF135" t="str">
        <f>HYPERLINK("http://dx.doi.org/10.1029/92JB00132","http://dx.doi.org/10.1029/92JB00132")</f>
        <v>http://dx.doi.org/10.1029/92JB00132</v>
      </c>
      <c r="BG135" t="s">
        <v>74</v>
      </c>
      <c r="BH135" t="s">
        <v>74</v>
      </c>
      <c r="BI135">
        <v>26</v>
      </c>
      <c r="BJ135" t="s">
        <v>297</v>
      </c>
      <c r="BK135" t="s">
        <v>92</v>
      </c>
      <c r="BL135" t="s">
        <v>297</v>
      </c>
      <c r="BM135" t="s">
        <v>1721</v>
      </c>
      <c r="BN135" t="s">
        <v>74</v>
      </c>
      <c r="BO135" t="s">
        <v>1722</v>
      </c>
      <c r="BP135" t="s">
        <v>74</v>
      </c>
      <c r="BQ135" t="s">
        <v>74</v>
      </c>
      <c r="BR135" t="s">
        <v>95</v>
      </c>
      <c r="BS135" t="s">
        <v>1723</v>
      </c>
      <c r="BT135" t="str">
        <f>HYPERLINK("https%3A%2F%2Fwww.webofscience.com%2Fwos%2Fwoscc%2Ffull-record%2FWOS:A1992JG86200001","View Full Record in Web of Science")</f>
        <v>View Full Record in Web of Science</v>
      </c>
    </row>
    <row r="136" spans="1:72" x14ac:dyDescent="0.15">
      <c r="A136" t="s">
        <v>72</v>
      </c>
      <c r="B136" t="s">
        <v>1724</v>
      </c>
      <c r="C136" t="s">
        <v>74</v>
      </c>
      <c r="D136" t="s">
        <v>74</v>
      </c>
      <c r="E136" t="s">
        <v>74</v>
      </c>
      <c r="F136" t="s">
        <v>1724</v>
      </c>
      <c r="G136" t="s">
        <v>74</v>
      </c>
      <c r="H136" t="s">
        <v>74</v>
      </c>
      <c r="I136" t="s">
        <v>1725</v>
      </c>
      <c r="J136" t="s">
        <v>1726</v>
      </c>
      <c r="K136" t="s">
        <v>74</v>
      </c>
      <c r="L136" t="s">
        <v>74</v>
      </c>
      <c r="M136" t="s">
        <v>77</v>
      </c>
      <c r="N136" t="s">
        <v>1317</v>
      </c>
      <c r="O136" t="s">
        <v>74</v>
      </c>
      <c r="P136" t="s">
        <v>74</v>
      </c>
      <c r="Q136" t="s">
        <v>74</v>
      </c>
      <c r="R136" t="s">
        <v>74</v>
      </c>
      <c r="S136" t="s">
        <v>74</v>
      </c>
      <c r="T136" t="s">
        <v>74</v>
      </c>
      <c r="U136" t="s">
        <v>74</v>
      </c>
      <c r="V136" t="s">
        <v>74</v>
      </c>
      <c r="W136" t="s">
        <v>74</v>
      </c>
      <c r="X136" t="s">
        <v>74</v>
      </c>
      <c r="Y136" t="s">
        <v>1727</v>
      </c>
      <c r="Z136" t="s">
        <v>74</v>
      </c>
      <c r="AA136" t="s">
        <v>74</v>
      </c>
      <c r="AB136" t="s">
        <v>74</v>
      </c>
      <c r="AC136" t="s">
        <v>74</v>
      </c>
      <c r="AD136" t="s">
        <v>74</v>
      </c>
      <c r="AE136" t="s">
        <v>74</v>
      </c>
      <c r="AF136" t="s">
        <v>74</v>
      </c>
      <c r="AG136">
        <v>3</v>
      </c>
      <c r="AH136">
        <v>1</v>
      </c>
      <c r="AI136">
        <v>1</v>
      </c>
      <c r="AJ136">
        <v>0</v>
      </c>
      <c r="AK136">
        <v>0</v>
      </c>
      <c r="AL136" t="s">
        <v>1728</v>
      </c>
      <c r="AM136" t="s">
        <v>501</v>
      </c>
      <c r="AN136" t="s">
        <v>1729</v>
      </c>
      <c r="AO136" t="s">
        <v>1730</v>
      </c>
      <c r="AP136" t="s">
        <v>74</v>
      </c>
      <c r="AQ136" t="s">
        <v>74</v>
      </c>
      <c r="AR136" t="s">
        <v>1726</v>
      </c>
      <c r="AS136" t="s">
        <v>1731</v>
      </c>
      <c r="AT136" t="s">
        <v>1718</v>
      </c>
      <c r="AU136">
        <v>1992</v>
      </c>
      <c r="AV136">
        <v>358</v>
      </c>
      <c r="AW136">
        <v>6385</v>
      </c>
      <c r="AX136" t="s">
        <v>74</v>
      </c>
      <c r="AY136" t="s">
        <v>74</v>
      </c>
      <c r="AZ136" t="s">
        <v>74</v>
      </c>
      <c r="BA136" t="s">
        <v>74</v>
      </c>
      <c r="BB136">
        <v>365</v>
      </c>
      <c r="BC136">
        <v>365</v>
      </c>
      <c r="BD136" t="s">
        <v>74</v>
      </c>
      <c r="BE136" t="s">
        <v>1732</v>
      </c>
      <c r="BF136" t="str">
        <f>HYPERLINK("http://dx.doi.org/10.1038/358365g0","http://dx.doi.org/10.1038/358365g0")</f>
        <v>http://dx.doi.org/10.1038/358365g0</v>
      </c>
      <c r="BG136" t="s">
        <v>74</v>
      </c>
      <c r="BH136" t="s">
        <v>74</v>
      </c>
      <c r="BI136">
        <v>1</v>
      </c>
      <c r="BJ136" t="s">
        <v>850</v>
      </c>
      <c r="BK136" t="s">
        <v>92</v>
      </c>
      <c r="BL136" t="s">
        <v>851</v>
      </c>
      <c r="BM136" t="s">
        <v>1733</v>
      </c>
      <c r="BN136" t="s">
        <v>74</v>
      </c>
      <c r="BO136" t="s">
        <v>1112</v>
      </c>
      <c r="BP136" t="s">
        <v>74</v>
      </c>
      <c r="BQ136" t="s">
        <v>74</v>
      </c>
      <c r="BR136" t="s">
        <v>95</v>
      </c>
      <c r="BS136" t="s">
        <v>1734</v>
      </c>
      <c r="BT136" t="str">
        <f>HYPERLINK("https%3A%2F%2Fwww.webofscience.com%2Fwos%2Fwoscc%2Ffull-record%2FWOS:A1992JF85300026","View Full Record in Web of Science")</f>
        <v>View Full Record in Web of Science</v>
      </c>
    </row>
    <row r="137" spans="1:72" x14ac:dyDescent="0.15">
      <c r="A137" t="s">
        <v>72</v>
      </c>
      <c r="B137" t="s">
        <v>1735</v>
      </c>
      <c r="C137" t="s">
        <v>74</v>
      </c>
      <c r="D137" t="s">
        <v>74</v>
      </c>
      <c r="E137" t="s">
        <v>74</v>
      </c>
      <c r="F137" t="s">
        <v>1735</v>
      </c>
      <c r="G137" t="s">
        <v>74</v>
      </c>
      <c r="H137" t="s">
        <v>74</v>
      </c>
      <c r="I137" t="s">
        <v>1736</v>
      </c>
      <c r="J137" t="s">
        <v>1726</v>
      </c>
      <c r="K137" t="s">
        <v>74</v>
      </c>
      <c r="L137" t="s">
        <v>74</v>
      </c>
      <c r="M137" t="s">
        <v>77</v>
      </c>
      <c r="N137" t="s">
        <v>78</v>
      </c>
      <c r="O137" t="s">
        <v>74</v>
      </c>
      <c r="P137" t="s">
        <v>74</v>
      </c>
      <c r="Q137" t="s">
        <v>74</v>
      </c>
      <c r="R137" t="s">
        <v>74</v>
      </c>
      <c r="S137" t="s">
        <v>74</v>
      </c>
      <c r="T137" t="s">
        <v>74</v>
      </c>
      <c r="U137" t="s">
        <v>1737</v>
      </c>
      <c r="V137" t="s">
        <v>1738</v>
      </c>
      <c r="W137" t="s">
        <v>1739</v>
      </c>
      <c r="X137" t="s">
        <v>1740</v>
      </c>
      <c r="Y137" t="s">
        <v>1741</v>
      </c>
      <c r="Z137" t="s">
        <v>74</v>
      </c>
      <c r="AA137" t="s">
        <v>1742</v>
      </c>
      <c r="AB137" t="s">
        <v>1743</v>
      </c>
      <c r="AC137" t="s">
        <v>74</v>
      </c>
      <c r="AD137" t="s">
        <v>74</v>
      </c>
      <c r="AE137" t="s">
        <v>74</v>
      </c>
      <c r="AF137" t="s">
        <v>74</v>
      </c>
      <c r="AG137">
        <v>18</v>
      </c>
      <c r="AH137">
        <v>91</v>
      </c>
      <c r="AI137">
        <v>95</v>
      </c>
      <c r="AJ137">
        <v>0</v>
      </c>
      <c r="AK137">
        <v>11</v>
      </c>
      <c r="AL137" t="s">
        <v>1744</v>
      </c>
      <c r="AM137" t="s">
        <v>501</v>
      </c>
      <c r="AN137" t="s">
        <v>1745</v>
      </c>
      <c r="AO137" t="s">
        <v>1730</v>
      </c>
      <c r="AP137" t="s">
        <v>1746</v>
      </c>
      <c r="AQ137" t="s">
        <v>74</v>
      </c>
      <c r="AR137" t="s">
        <v>1726</v>
      </c>
      <c r="AS137" t="s">
        <v>1731</v>
      </c>
      <c r="AT137" t="s">
        <v>1718</v>
      </c>
      <c r="AU137">
        <v>1992</v>
      </c>
      <c r="AV137">
        <v>358</v>
      </c>
      <c r="AW137">
        <v>6385</v>
      </c>
      <c r="AX137" t="s">
        <v>74</v>
      </c>
      <c r="AY137" t="s">
        <v>74</v>
      </c>
      <c r="AZ137" t="s">
        <v>74</v>
      </c>
      <c r="BA137" t="s">
        <v>74</v>
      </c>
      <c r="BB137">
        <v>399</v>
      </c>
      <c r="BC137">
        <v>401</v>
      </c>
      <c r="BD137" t="s">
        <v>74</v>
      </c>
      <c r="BE137" t="s">
        <v>1747</v>
      </c>
      <c r="BF137" t="str">
        <f>HYPERLINK("http://dx.doi.org/10.1038/358399a0","http://dx.doi.org/10.1038/358399a0")</f>
        <v>http://dx.doi.org/10.1038/358399a0</v>
      </c>
      <c r="BG137" t="s">
        <v>74</v>
      </c>
      <c r="BH137" t="s">
        <v>74</v>
      </c>
      <c r="BI137">
        <v>3</v>
      </c>
      <c r="BJ137" t="s">
        <v>850</v>
      </c>
      <c r="BK137" t="s">
        <v>92</v>
      </c>
      <c r="BL137" t="s">
        <v>851</v>
      </c>
      <c r="BM137" t="s">
        <v>1733</v>
      </c>
      <c r="BN137" t="s">
        <v>74</v>
      </c>
      <c r="BO137" t="s">
        <v>362</v>
      </c>
      <c r="BP137" t="s">
        <v>74</v>
      </c>
      <c r="BQ137" t="s">
        <v>74</v>
      </c>
      <c r="BR137" t="s">
        <v>95</v>
      </c>
      <c r="BS137" t="s">
        <v>1748</v>
      </c>
      <c r="BT137" t="str">
        <f>HYPERLINK("https%3A%2F%2Fwww.webofscience.com%2Fwos%2Fwoscc%2Ffull-record%2FWOS:A1992JF85300050","View Full Record in Web of Science")</f>
        <v>View Full Record in Web of Science</v>
      </c>
    </row>
    <row r="138" spans="1:72" x14ac:dyDescent="0.15">
      <c r="A138" t="s">
        <v>72</v>
      </c>
      <c r="B138" t="s">
        <v>1749</v>
      </c>
      <c r="C138" t="s">
        <v>74</v>
      </c>
      <c r="D138" t="s">
        <v>74</v>
      </c>
      <c r="E138" t="s">
        <v>74</v>
      </c>
      <c r="F138" t="s">
        <v>1749</v>
      </c>
      <c r="G138" t="s">
        <v>74</v>
      </c>
      <c r="H138" t="s">
        <v>74</v>
      </c>
      <c r="I138" t="s">
        <v>1750</v>
      </c>
      <c r="J138" t="s">
        <v>1145</v>
      </c>
      <c r="K138" t="s">
        <v>74</v>
      </c>
      <c r="L138" t="s">
        <v>74</v>
      </c>
      <c r="M138" t="s">
        <v>77</v>
      </c>
      <c r="N138" t="s">
        <v>1317</v>
      </c>
      <c r="O138" t="s">
        <v>74</v>
      </c>
      <c r="P138" t="s">
        <v>74</v>
      </c>
      <c r="Q138" t="s">
        <v>74</v>
      </c>
      <c r="R138" t="s">
        <v>74</v>
      </c>
      <c r="S138" t="s">
        <v>74</v>
      </c>
      <c r="T138" t="s">
        <v>74</v>
      </c>
      <c r="U138" t="s">
        <v>1751</v>
      </c>
      <c r="V138" t="s">
        <v>1752</v>
      </c>
      <c r="W138" t="s">
        <v>1753</v>
      </c>
      <c r="X138" t="s">
        <v>1754</v>
      </c>
      <c r="Y138" t="s">
        <v>74</v>
      </c>
      <c r="Z138" t="s">
        <v>74</v>
      </c>
      <c r="AA138" t="s">
        <v>1755</v>
      </c>
      <c r="AB138" t="s">
        <v>1756</v>
      </c>
      <c r="AC138" t="s">
        <v>74</v>
      </c>
      <c r="AD138" t="s">
        <v>74</v>
      </c>
      <c r="AE138" t="s">
        <v>74</v>
      </c>
      <c r="AF138" t="s">
        <v>74</v>
      </c>
      <c r="AG138">
        <v>29</v>
      </c>
      <c r="AH138">
        <v>53</v>
      </c>
      <c r="AI138">
        <v>53</v>
      </c>
      <c r="AJ138">
        <v>0</v>
      </c>
      <c r="AK138">
        <v>7</v>
      </c>
      <c r="AL138" t="s">
        <v>308</v>
      </c>
      <c r="AM138" t="s">
        <v>309</v>
      </c>
      <c r="AN138" t="s">
        <v>310</v>
      </c>
      <c r="AO138" t="s">
        <v>1152</v>
      </c>
      <c r="AP138" t="s">
        <v>74</v>
      </c>
      <c r="AQ138" t="s">
        <v>74</v>
      </c>
      <c r="AR138" t="s">
        <v>1153</v>
      </c>
      <c r="AS138" t="s">
        <v>1154</v>
      </c>
      <c r="AT138" t="s">
        <v>1757</v>
      </c>
      <c r="AU138">
        <v>1992</v>
      </c>
      <c r="AV138">
        <v>96</v>
      </c>
      <c r="AW138">
        <v>15</v>
      </c>
      <c r="AX138" t="s">
        <v>74</v>
      </c>
      <c r="AY138" t="s">
        <v>74</v>
      </c>
      <c r="AZ138" t="s">
        <v>74</v>
      </c>
      <c r="BA138" t="s">
        <v>74</v>
      </c>
      <c r="BB138">
        <v>6112</v>
      </c>
      <c r="BC138">
        <v>6115</v>
      </c>
      <c r="BD138" t="s">
        <v>74</v>
      </c>
      <c r="BE138" t="s">
        <v>1758</v>
      </c>
      <c r="BF138" t="str">
        <f>HYPERLINK("http://dx.doi.org/10.1021/j100194a003","http://dx.doi.org/10.1021/j100194a003")</f>
        <v>http://dx.doi.org/10.1021/j100194a003</v>
      </c>
      <c r="BG138" t="s">
        <v>74</v>
      </c>
      <c r="BH138" t="s">
        <v>74</v>
      </c>
      <c r="BI138">
        <v>4</v>
      </c>
      <c r="BJ138" t="s">
        <v>1156</v>
      </c>
      <c r="BK138" t="s">
        <v>92</v>
      </c>
      <c r="BL138" t="s">
        <v>1157</v>
      </c>
      <c r="BM138" t="s">
        <v>1759</v>
      </c>
      <c r="BN138" t="s">
        <v>74</v>
      </c>
      <c r="BO138" t="s">
        <v>74</v>
      </c>
      <c r="BP138" t="s">
        <v>74</v>
      </c>
      <c r="BQ138" t="s">
        <v>74</v>
      </c>
      <c r="BR138" t="s">
        <v>95</v>
      </c>
      <c r="BS138" t="s">
        <v>1760</v>
      </c>
      <c r="BT138" t="str">
        <f>HYPERLINK("https%3A%2F%2Fwww.webofscience.com%2Fwos%2Fwoscc%2Ffull-record%2FWOS:A1992JF32600003","View Full Record in Web of Science")</f>
        <v>View Full Record in Web of Science</v>
      </c>
    </row>
    <row r="139" spans="1:72" x14ac:dyDescent="0.15">
      <c r="A139" t="s">
        <v>72</v>
      </c>
      <c r="B139" t="s">
        <v>1761</v>
      </c>
      <c r="C139" t="s">
        <v>74</v>
      </c>
      <c r="D139" t="s">
        <v>74</v>
      </c>
      <c r="E139" t="s">
        <v>74</v>
      </c>
      <c r="F139" t="s">
        <v>1761</v>
      </c>
      <c r="G139" t="s">
        <v>74</v>
      </c>
      <c r="H139" t="s">
        <v>74</v>
      </c>
      <c r="I139" t="s">
        <v>1762</v>
      </c>
      <c r="J139" t="s">
        <v>1726</v>
      </c>
      <c r="K139" t="s">
        <v>74</v>
      </c>
      <c r="L139" t="s">
        <v>74</v>
      </c>
      <c r="M139" t="s">
        <v>77</v>
      </c>
      <c r="N139" t="s">
        <v>1317</v>
      </c>
      <c r="O139" t="s">
        <v>74</v>
      </c>
      <c r="P139" t="s">
        <v>74</v>
      </c>
      <c r="Q139" t="s">
        <v>74</v>
      </c>
      <c r="R139" t="s">
        <v>74</v>
      </c>
      <c r="S139" t="s">
        <v>74</v>
      </c>
      <c r="T139" t="s">
        <v>74</v>
      </c>
      <c r="U139" t="s">
        <v>74</v>
      </c>
      <c r="V139" t="s">
        <v>74</v>
      </c>
      <c r="W139" t="s">
        <v>74</v>
      </c>
      <c r="X139" t="s">
        <v>74</v>
      </c>
      <c r="Y139" t="s">
        <v>1763</v>
      </c>
      <c r="Z139" t="s">
        <v>74</v>
      </c>
      <c r="AA139" t="s">
        <v>74</v>
      </c>
      <c r="AB139" t="s">
        <v>74</v>
      </c>
      <c r="AC139" t="s">
        <v>74</v>
      </c>
      <c r="AD139" t="s">
        <v>74</v>
      </c>
      <c r="AE139" t="s">
        <v>74</v>
      </c>
      <c r="AF139" t="s">
        <v>74</v>
      </c>
      <c r="AG139">
        <v>1</v>
      </c>
      <c r="AH139">
        <v>0</v>
      </c>
      <c r="AI139">
        <v>0</v>
      </c>
      <c r="AJ139">
        <v>0</v>
      </c>
      <c r="AK139">
        <v>0</v>
      </c>
      <c r="AL139" t="s">
        <v>1728</v>
      </c>
      <c r="AM139" t="s">
        <v>501</v>
      </c>
      <c r="AN139" t="s">
        <v>1729</v>
      </c>
      <c r="AO139" t="s">
        <v>1730</v>
      </c>
      <c r="AP139" t="s">
        <v>74</v>
      </c>
      <c r="AQ139" t="s">
        <v>74</v>
      </c>
      <c r="AR139" t="s">
        <v>1726</v>
      </c>
      <c r="AS139" t="s">
        <v>1731</v>
      </c>
      <c r="AT139" t="s">
        <v>1757</v>
      </c>
      <c r="AU139">
        <v>1992</v>
      </c>
      <c r="AV139">
        <v>358</v>
      </c>
      <c r="AW139">
        <v>6384</v>
      </c>
      <c r="AX139" t="s">
        <v>74</v>
      </c>
      <c r="AY139" t="s">
        <v>74</v>
      </c>
      <c r="AZ139" t="s">
        <v>74</v>
      </c>
      <c r="BA139" t="s">
        <v>74</v>
      </c>
      <c r="BB139">
        <v>271</v>
      </c>
      <c r="BC139">
        <v>271</v>
      </c>
      <c r="BD139" t="s">
        <v>74</v>
      </c>
      <c r="BE139" t="s">
        <v>1764</v>
      </c>
      <c r="BF139" t="str">
        <f>HYPERLINK("http://dx.doi.org/10.1038/358271b0","http://dx.doi.org/10.1038/358271b0")</f>
        <v>http://dx.doi.org/10.1038/358271b0</v>
      </c>
      <c r="BG139" t="s">
        <v>74</v>
      </c>
      <c r="BH139" t="s">
        <v>74</v>
      </c>
      <c r="BI139">
        <v>1</v>
      </c>
      <c r="BJ139" t="s">
        <v>850</v>
      </c>
      <c r="BK139" t="s">
        <v>92</v>
      </c>
      <c r="BL139" t="s">
        <v>851</v>
      </c>
      <c r="BM139" t="s">
        <v>1765</v>
      </c>
      <c r="BN139" t="s">
        <v>74</v>
      </c>
      <c r="BO139" t="s">
        <v>1112</v>
      </c>
      <c r="BP139" t="s">
        <v>74</v>
      </c>
      <c r="BQ139" t="s">
        <v>74</v>
      </c>
      <c r="BR139" t="s">
        <v>95</v>
      </c>
      <c r="BS139" t="s">
        <v>1766</v>
      </c>
      <c r="BT139" t="str">
        <f>HYPERLINK("https%3A%2F%2Fwww.webofscience.com%2Fwos%2Fwoscc%2Ffull-record%2FWOS:A1992JE68400022","View Full Record in Web of Science")</f>
        <v>View Full Record in Web of Science</v>
      </c>
    </row>
    <row r="140" spans="1:72" x14ac:dyDescent="0.15">
      <c r="A140" t="s">
        <v>72</v>
      </c>
      <c r="B140" t="s">
        <v>1767</v>
      </c>
      <c r="C140" t="s">
        <v>74</v>
      </c>
      <c r="D140" t="s">
        <v>74</v>
      </c>
      <c r="E140" t="s">
        <v>74</v>
      </c>
      <c r="F140" t="s">
        <v>1767</v>
      </c>
      <c r="G140" t="s">
        <v>74</v>
      </c>
      <c r="H140" t="s">
        <v>74</v>
      </c>
      <c r="I140" t="s">
        <v>1768</v>
      </c>
      <c r="J140" t="s">
        <v>1726</v>
      </c>
      <c r="K140" t="s">
        <v>74</v>
      </c>
      <c r="L140" t="s">
        <v>74</v>
      </c>
      <c r="M140" t="s">
        <v>77</v>
      </c>
      <c r="N140" t="s">
        <v>78</v>
      </c>
      <c r="O140" t="s">
        <v>74</v>
      </c>
      <c r="P140" t="s">
        <v>74</v>
      </c>
      <c r="Q140" t="s">
        <v>74</v>
      </c>
      <c r="R140" t="s">
        <v>74</v>
      </c>
      <c r="S140" t="s">
        <v>74</v>
      </c>
      <c r="T140" t="s">
        <v>74</v>
      </c>
      <c r="U140" t="s">
        <v>1769</v>
      </c>
      <c r="V140" t="s">
        <v>1770</v>
      </c>
      <c r="W140" t="s">
        <v>1771</v>
      </c>
      <c r="X140" t="s">
        <v>1772</v>
      </c>
      <c r="Y140" t="s">
        <v>1773</v>
      </c>
      <c r="Z140" t="s">
        <v>74</v>
      </c>
      <c r="AA140" t="s">
        <v>74</v>
      </c>
      <c r="AB140" t="s">
        <v>74</v>
      </c>
      <c r="AC140" t="s">
        <v>74</v>
      </c>
      <c r="AD140" t="s">
        <v>74</v>
      </c>
      <c r="AE140" t="s">
        <v>74</v>
      </c>
      <c r="AF140" t="s">
        <v>74</v>
      </c>
      <c r="AG140">
        <v>37</v>
      </c>
      <c r="AH140">
        <v>60</v>
      </c>
      <c r="AI140">
        <v>66</v>
      </c>
      <c r="AJ140">
        <v>0</v>
      </c>
      <c r="AK140">
        <v>3</v>
      </c>
      <c r="AL140" t="s">
        <v>1728</v>
      </c>
      <c r="AM140" t="s">
        <v>501</v>
      </c>
      <c r="AN140" t="s">
        <v>1729</v>
      </c>
      <c r="AO140" t="s">
        <v>1730</v>
      </c>
      <c r="AP140" t="s">
        <v>74</v>
      </c>
      <c r="AQ140" t="s">
        <v>74</v>
      </c>
      <c r="AR140" t="s">
        <v>1726</v>
      </c>
      <c r="AS140" t="s">
        <v>1731</v>
      </c>
      <c r="AT140" t="s">
        <v>1757</v>
      </c>
      <c r="AU140">
        <v>1992</v>
      </c>
      <c r="AV140">
        <v>358</v>
      </c>
      <c r="AW140">
        <v>6384</v>
      </c>
      <c r="AX140" t="s">
        <v>74</v>
      </c>
      <c r="AY140" t="s">
        <v>74</v>
      </c>
      <c r="AZ140" t="s">
        <v>74</v>
      </c>
      <c r="BA140" t="s">
        <v>74</v>
      </c>
      <c r="BB140">
        <v>316</v>
      </c>
      <c r="BC140">
        <v>319</v>
      </c>
      <c r="BD140" t="s">
        <v>74</v>
      </c>
      <c r="BE140" t="s">
        <v>1774</v>
      </c>
      <c r="BF140" t="str">
        <f>HYPERLINK("http://dx.doi.org/10.1038/358316a0","http://dx.doi.org/10.1038/358316a0")</f>
        <v>http://dx.doi.org/10.1038/358316a0</v>
      </c>
      <c r="BG140" t="s">
        <v>74</v>
      </c>
      <c r="BH140" t="s">
        <v>74</v>
      </c>
      <c r="BI140">
        <v>4</v>
      </c>
      <c r="BJ140" t="s">
        <v>850</v>
      </c>
      <c r="BK140" t="s">
        <v>92</v>
      </c>
      <c r="BL140" t="s">
        <v>851</v>
      </c>
      <c r="BM140" t="s">
        <v>1765</v>
      </c>
      <c r="BN140" t="s">
        <v>74</v>
      </c>
      <c r="BO140" t="s">
        <v>74</v>
      </c>
      <c r="BP140" t="s">
        <v>74</v>
      </c>
      <c r="BQ140" t="s">
        <v>74</v>
      </c>
      <c r="BR140" t="s">
        <v>95</v>
      </c>
      <c r="BS140" t="s">
        <v>1775</v>
      </c>
      <c r="BT140" t="str">
        <f>HYPERLINK("https%3A%2F%2Fwww.webofscience.com%2Fwos%2Fwoscc%2Ffull-record%2FWOS:A1992JE68400059","View Full Record in Web of Science")</f>
        <v>View Full Record in Web of Science</v>
      </c>
    </row>
    <row r="141" spans="1:72" x14ac:dyDescent="0.15">
      <c r="A141" t="s">
        <v>72</v>
      </c>
      <c r="B141" t="s">
        <v>1202</v>
      </c>
      <c r="C141" t="s">
        <v>74</v>
      </c>
      <c r="D141" t="s">
        <v>74</v>
      </c>
      <c r="E141" t="s">
        <v>74</v>
      </c>
      <c r="F141" t="s">
        <v>1202</v>
      </c>
      <c r="G141" t="s">
        <v>74</v>
      </c>
      <c r="H141" t="s">
        <v>74</v>
      </c>
      <c r="I141" t="s">
        <v>1776</v>
      </c>
      <c r="J141" t="s">
        <v>1204</v>
      </c>
      <c r="K141" t="s">
        <v>74</v>
      </c>
      <c r="L141" t="s">
        <v>74</v>
      </c>
      <c r="M141" t="s">
        <v>77</v>
      </c>
      <c r="N141" t="s">
        <v>156</v>
      </c>
      <c r="O141" t="s">
        <v>74</v>
      </c>
      <c r="P141" t="s">
        <v>74</v>
      </c>
      <c r="Q141" t="s">
        <v>74</v>
      </c>
      <c r="R141" t="s">
        <v>74</v>
      </c>
      <c r="S141" t="s">
        <v>74</v>
      </c>
      <c r="T141" t="s">
        <v>74</v>
      </c>
      <c r="U141" t="s">
        <v>74</v>
      </c>
      <c r="V141" t="s">
        <v>74</v>
      </c>
      <c r="W141" t="s">
        <v>74</v>
      </c>
      <c r="X141" t="s">
        <v>74</v>
      </c>
      <c r="Y141" t="s">
        <v>74</v>
      </c>
      <c r="Z141" t="s">
        <v>74</v>
      </c>
      <c r="AA141" t="s">
        <v>74</v>
      </c>
      <c r="AB141" t="s">
        <v>74</v>
      </c>
      <c r="AC141" t="s">
        <v>74</v>
      </c>
      <c r="AD141" t="s">
        <v>74</v>
      </c>
      <c r="AE141" t="s">
        <v>74</v>
      </c>
      <c r="AF141" t="s">
        <v>74</v>
      </c>
      <c r="AG141">
        <v>1</v>
      </c>
      <c r="AH141">
        <v>0</v>
      </c>
      <c r="AI141">
        <v>0</v>
      </c>
      <c r="AJ141">
        <v>0</v>
      </c>
      <c r="AK141">
        <v>0</v>
      </c>
      <c r="AL141" t="s">
        <v>1777</v>
      </c>
      <c r="AM141" t="s">
        <v>501</v>
      </c>
      <c r="AN141" t="s">
        <v>1778</v>
      </c>
      <c r="AO141" t="s">
        <v>1208</v>
      </c>
      <c r="AP141" t="s">
        <v>74</v>
      </c>
      <c r="AQ141" t="s">
        <v>74</v>
      </c>
      <c r="AR141" t="s">
        <v>1209</v>
      </c>
      <c r="AS141" t="s">
        <v>1210</v>
      </c>
      <c r="AT141" t="s">
        <v>1779</v>
      </c>
      <c r="AU141">
        <v>1992</v>
      </c>
      <c r="AV141">
        <v>135</v>
      </c>
      <c r="AW141">
        <v>1830</v>
      </c>
      <c r="AX141" t="s">
        <v>74</v>
      </c>
      <c r="AY141" t="s">
        <v>74</v>
      </c>
      <c r="AZ141" t="s">
        <v>74</v>
      </c>
      <c r="BA141" t="s">
        <v>74</v>
      </c>
      <c r="BB141">
        <v>17</v>
      </c>
      <c r="BC141">
        <v>17</v>
      </c>
      <c r="BD141" t="s">
        <v>74</v>
      </c>
      <c r="BE141" t="s">
        <v>74</v>
      </c>
      <c r="BF141" t="s">
        <v>74</v>
      </c>
      <c r="BG141" t="s">
        <v>74</v>
      </c>
      <c r="BH141" t="s">
        <v>74</v>
      </c>
      <c r="BI141">
        <v>1</v>
      </c>
      <c r="BJ141" t="s">
        <v>850</v>
      </c>
      <c r="BK141" t="s">
        <v>92</v>
      </c>
      <c r="BL141" t="s">
        <v>851</v>
      </c>
      <c r="BM141" t="s">
        <v>1780</v>
      </c>
      <c r="BN141" t="s">
        <v>74</v>
      </c>
      <c r="BO141" t="s">
        <v>74</v>
      </c>
      <c r="BP141" t="s">
        <v>74</v>
      </c>
      <c r="BQ141" t="s">
        <v>74</v>
      </c>
      <c r="BR141" t="s">
        <v>95</v>
      </c>
      <c r="BS141" t="s">
        <v>1781</v>
      </c>
      <c r="BT141" t="str">
        <f>HYPERLINK("https%3A%2F%2Fwww.webofscience.com%2Fwos%2Fwoscc%2Ffull-record%2FWOS:A1992JE31400024","View Full Record in Web of Science")</f>
        <v>View Full Record in Web of Science</v>
      </c>
    </row>
    <row r="142" spans="1:72" x14ac:dyDescent="0.15">
      <c r="A142" t="s">
        <v>72</v>
      </c>
      <c r="B142" t="s">
        <v>1782</v>
      </c>
      <c r="C142" t="s">
        <v>74</v>
      </c>
      <c r="D142" t="s">
        <v>74</v>
      </c>
      <c r="E142" t="s">
        <v>74</v>
      </c>
      <c r="F142" t="s">
        <v>1782</v>
      </c>
      <c r="G142" t="s">
        <v>74</v>
      </c>
      <c r="H142" t="s">
        <v>74</v>
      </c>
      <c r="I142" t="s">
        <v>1783</v>
      </c>
      <c r="J142" t="s">
        <v>1185</v>
      </c>
      <c r="K142" t="s">
        <v>74</v>
      </c>
      <c r="L142" t="s">
        <v>74</v>
      </c>
      <c r="M142" t="s">
        <v>77</v>
      </c>
      <c r="N142" t="s">
        <v>78</v>
      </c>
      <c r="O142" t="s">
        <v>74</v>
      </c>
      <c r="P142" t="s">
        <v>74</v>
      </c>
      <c r="Q142" t="s">
        <v>74</v>
      </c>
      <c r="R142" t="s">
        <v>74</v>
      </c>
      <c r="S142" t="s">
        <v>74</v>
      </c>
      <c r="T142" t="s">
        <v>74</v>
      </c>
      <c r="U142" t="s">
        <v>1784</v>
      </c>
      <c r="V142" t="s">
        <v>1785</v>
      </c>
      <c r="W142" t="s">
        <v>1786</v>
      </c>
      <c r="X142" t="s">
        <v>1787</v>
      </c>
      <c r="Y142" t="s">
        <v>74</v>
      </c>
      <c r="Z142" t="s">
        <v>74</v>
      </c>
      <c r="AA142" t="s">
        <v>74</v>
      </c>
      <c r="AB142" t="s">
        <v>1788</v>
      </c>
      <c r="AC142" t="s">
        <v>74</v>
      </c>
      <c r="AD142" t="s">
        <v>74</v>
      </c>
      <c r="AE142" t="s">
        <v>74</v>
      </c>
      <c r="AF142" t="s">
        <v>74</v>
      </c>
      <c r="AG142">
        <v>41</v>
      </c>
      <c r="AH142">
        <v>35</v>
      </c>
      <c r="AI142">
        <v>39</v>
      </c>
      <c r="AJ142">
        <v>0</v>
      </c>
      <c r="AK142">
        <v>4</v>
      </c>
      <c r="AL142" t="s">
        <v>352</v>
      </c>
      <c r="AM142" t="s">
        <v>309</v>
      </c>
      <c r="AN142" t="s">
        <v>353</v>
      </c>
      <c r="AO142" t="s">
        <v>1193</v>
      </c>
      <c r="AP142" t="s">
        <v>1194</v>
      </c>
      <c r="AQ142" t="s">
        <v>74</v>
      </c>
      <c r="AR142" t="s">
        <v>1195</v>
      </c>
      <c r="AS142" t="s">
        <v>1196</v>
      </c>
      <c r="AT142" t="s">
        <v>1789</v>
      </c>
      <c r="AU142">
        <v>1992</v>
      </c>
      <c r="AV142">
        <v>97</v>
      </c>
      <c r="AW142" t="s">
        <v>1790</v>
      </c>
      <c r="AX142" t="s">
        <v>74</v>
      </c>
      <c r="AY142" t="s">
        <v>74</v>
      </c>
      <c r="AZ142" t="s">
        <v>74</v>
      </c>
      <c r="BA142" t="s">
        <v>74</v>
      </c>
      <c r="BB142">
        <v>11163</v>
      </c>
      <c r="BC142">
        <v>11176</v>
      </c>
      <c r="BD142" t="s">
        <v>74</v>
      </c>
      <c r="BE142" t="s">
        <v>1791</v>
      </c>
      <c r="BF142" t="str">
        <f>HYPERLINK("http://dx.doi.org/10.1029/92JC00867","http://dx.doi.org/10.1029/92JC00867")</f>
        <v>http://dx.doi.org/10.1029/92JC00867</v>
      </c>
      <c r="BG142" t="s">
        <v>74</v>
      </c>
      <c r="BH142" t="s">
        <v>74</v>
      </c>
      <c r="BI142">
        <v>14</v>
      </c>
      <c r="BJ142" t="s">
        <v>584</v>
      </c>
      <c r="BK142" t="s">
        <v>92</v>
      </c>
      <c r="BL142" t="s">
        <v>584</v>
      </c>
      <c r="BM142" t="s">
        <v>1792</v>
      </c>
      <c r="BN142" t="s">
        <v>74</v>
      </c>
      <c r="BO142" t="s">
        <v>74</v>
      </c>
      <c r="BP142" t="s">
        <v>74</v>
      </c>
      <c r="BQ142" t="s">
        <v>74</v>
      </c>
      <c r="BR142" t="s">
        <v>95</v>
      </c>
      <c r="BS142" t="s">
        <v>1793</v>
      </c>
      <c r="BT142" t="str">
        <f>HYPERLINK("https%3A%2F%2Fwww.webofscience.com%2Fwos%2Fwoscc%2Ffull-record%2FWOS:A1992JE56400001","View Full Record in Web of Science")</f>
        <v>View Full Record in Web of Science</v>
      </c>
    </row>
    <row r="143" spans="1:72" x14ac:dyDescent="0.15">
      <c r="A143" t="s">
        <v>72</v>
      </c>
      <c r="B143" t="s">
        <v>1794</v>
      </c>
      <c r="C143" t="s">
        <v>74</v>
      </c>
      <c r="D143" t="s">
        <v>74</v>
      </c>
      <c r="E143" t="s">
        <v>74</v>
      </c>
      <c r="F143" t="s">
        <v>1794</v>
      </c>
      <c r="G143" t="s">
        <v>74</v>
      </c>
      <c r="H143" t="s">
        <v>74</v>
      </c>
      <c r="I143" t="s">
        <v>1795</v>
      </c>
      <c r="J143" t="s">
        <v>1796</v>
      </c>
      <c r="K143" t="s">
        <v>74</v>
      </c>
      <c r="L143" t="s">
        <v>74</v>
      </c>
      <c r="M143" t="s">
        <v>77</v>
      </c>
      <c r="N143" t="s">
        <v>78</v>
      </c>
      <c r="O143" t="s">
        <v>74</v>
      </c>
      <c r="P143" t="s">
        <v>74</v>
      </c>
      <c r="Q143" t="s">
        <v>74</v>
      </c>
      <c r="R143" t="s">
        <v>74</v>
      </c>
      <c r="S143" t="s">
        <v>74</v>
      </c>
      <c r="T143" t="s">
        <v>74</v>
      </c>
      <c r="U143" t="s">
        <v>74</v>
      </c>
      <c r="V143" t="s">
        <v>74</v>
      </c>
      <c r="W143" t="s">
        <v>1797</v>
      </c>
      <c r="X143" t="s">
        <v>1798</v>
      </c>
      <c r="Y143" t="s">
        <v>1799</v>
      </c>
      <c r="Z143" t="s">
        <v>74</v>
      </c>
      <c r="AA143" t="s">
        <v>1800</v>
      </c>
      <c r="AB143" t="s">
        <v>1801</v>
      </c>
      <c r="AC143" t="s">
        <v>74</v>
      </c>
      <c r="AD143" t="s">
        <v>74</v>
      </c>
      <c r="AE143" t="s">
        <v>74</v>
      </c>
      <c r="AF143" t="s">
        <v>74</v>
      </c>
      <c r="AG143">
        <v>11</v>
      </c>
      <c r="AH143">
        <v>13</v>
      </c>
      <c r="AI143">
        <v>16</v>
      </c>
      <c r="AJ143">
        <v>0</v>
      </c>
      <c r="AK143">
        <v>15</v>
      </c>
      <c r="AL143" t="s">
        <v>1802</v>
      </c>
      <c r="AM143" t="s">
        <v>309</v>
      </c>
      <c r="AN143" t="s">
        <v>1803</v>
      </c>
      <c r="AO143" t="s">
        <v>1804</v>
      </c>
      <c r="AP143" t="s">
        <v>1805</v>
      </c>
      <c r="AQ143" t="s">
        <v>74</v>
      </c>
      <c r="AR143" t="s">
        <v>1796</v>
      </c>
      <c r="AS143" t="s">
        <v>1806</v>
      </c>
      <c r="AT143" t="s">
        <v>1807</v>
      </c>
      <c r="AU143">
        <v>1992</v>
      </c>
      <c r="AV143">
        <v>257</v>
      </c>
      <c r="AW143">
        <v>5067</v>
      </c>
      <c r="AX143" t="s">
        <v>74</v>
      </c>
      <c r="AY143" t="s">
        <v>74</v>
      </c>
      <c r="AZ143" t="s">
        <v>74</v>
      </c>
      <c r="BA143" t="s">
        <v>74</v>
      </c>
      <c r="BB143">
        <v>259</v>
      </c>
      <c r="BC143">
        <v>260</v>
      </c>
      <c r="BD143" t="s">
        <v>74</v>
      </c>
      <c r="BE143" t="s">
        <v>1808</v>
      </c>
      <c r="BF143" t="str">
        <f>HYPERLINK("http://dx.doi.org/10.1126/science.257.5067.259-a","http://dx.doi.org/10.1126/science.257.5067.259-a")</f>
        <v>http://dx.doi.org/10.1126/science.257.5067.259-a</v>
      </c>
      <c r="BG143" t="s">
        <v>74</v>
      </c>
      <c r="BH143" t="s">
        <v>74</v>
      </c>
      <c r="BI143">
        <v>2</v>
      </c>
      <c r="BJ143" t="s">
        <v>850</v>
      </c>
      <c r="BK143" t="s">
        <v>92</v>
      </c>
      <c r="BL143" t="s">
        <v>851</v>
      </c>
      <c r="BM143" t="s">
        <v>1809</v>
      </c>
      <c r="BN143">
        <v>17794757</v>
      </c>
      <c r="BO143" t="s">
        <v>74</v>
      </c>
      <c r="BP143" t="s">
        <v>74</v>
      </c>
      <c r="BQ143" t="s">
        <v>74</v>
      </c>
      <c r="BR143" t="s">
        <v>95</v>
      </c>
      <c r="BS143" t="s">
        <v>1810</v>
      </c>
      <c r="BT143" t="str">
        <f>HYPERLINK("https%3A%2F%2Fwww.webofscience.com%2Fwos%2Fwoscc%2Ffull-record%2FWOS:A1992JC58500045","View Full Record in Web of Science")</f>
        <v>View Full Record in Web of Science</v>
      </c>
    </row>
    <row r="144" spans="1:72" x14ac:dyDescent="0.15">
      <c r="A144" t="s">
        <v>72</v>
      </c>
      <c r="B144" t="s">
        <v>1811</v>
      </c>
      <c r="C144" t="s">
        <v>74</v>
      </c>
      <c r="D144" t="s">
        <v>74</v>
      </c>
      <c r="E144" t="s">
        <v>74</v>
      </c>
      <c r="F144" t="s">
        <v>1811</v>
      </c>
      <c r="G144" t="s">
        <v>74</v>
      </c>
      <c r="H144" t="s">
        <v>74</v>
      </c>
      <c r="I144" t="s">
        <v>1812</v>
      </c>
      <c r="J144" t="s">
        <v>1796</v>
      </c>
      <c r="K144" t="s">
        <v>74</v>
      </c>
      <c r="L144" t="s">
        <v>74</v>
      </c>
      <c r="M144" t="s">
        <v>77</v>
      </c>
      <c r="N144" t="s">
        <v>1317</v>
      </c>
      <c r="O144" t="s">
        <v>74</v>
      </c>
      <c r="P144" t="s">
        <v>74</v>
      </c>
      <c r="Q144" t="s">
        <v>74</v>
      </c>
      <c r="R144" t="s">
        <v>74</v>
      </c>
      <c r="S144" t="s">
        <v>74</v>
      </c>
      <c r="T144" t="s">
        <v>74</v>
      </c>
      <c r="U144" t="s">
        <v>74</v>
      </c>
      <c r="V144" t="s">
        <v>74</v>
      </c>
      <c r="W144" t="s">
        <v>1813</v>
      </c>
      <c r="X144" t="s">
        <v>1814</v>
      </c>
      <c r="Y144" t="s">
        <v>74</v>
      </c>
      <c r="Z144" t="s">
        <v>74</v>
      </c>
      <c r="AA144" t="s">
        <v>1800</v>
      </c>
      <c r="AB144" t="s">
        <v>1801</v>
      </c>
      <c r="AC144" t="s">
        <v>74</v>
      </c>
      <c r="AD144" t="s">
        <v>74</v>
      </c>
      <c r="AE144" t="s">
        <v>74</v>
      </c>
      <c r="AF144" t="s">
        <v>74</v>
      </c>
      <c r="AG144">
        <v>8</v>
      </c>
      <c r="AH144">
        <v>13</v>
      </c>
      <c r="AI144">
        <v>16</v>
      </c>
      <c r="AJ144">
        <v>0</v>
      </c>
      <c r="AK144">
        <v>15</v>
      </c>
      <c r="AL144" t="s">
        <v>1802</v>
      </c>
      <c r="AM144" t="s">
        <v>309</v>
      </c>
      <c r="AN144" t="s">
        <v>1815</v>
      </c>
      <c r="AO144" t="s">
        <v>1804</v>
      </c>
      <c r="AP144" t="s">
        <v>74</v>
      </c>
      <c r="AQ144" t="s">
        <v>74</v>
      </c>
      <c r="AR144" t="s">
        <v>1796</v>
      </c>
      <c r="AS144" t="s">
        <v>1806</v>
      </c>
      <c r="AT144" t="s">
        <v>1807</v>
      </c>
      <c r="AU144">
        <v>1992</v>
      </c>
      <c r="AV144">
        <v>257</v>
      </c>
      <c r="AW144">
        <v>5067</v>
      </c>
      <c r="AX144" t="s">
        <v>74</v>
      </c>
      <c r="AY144" t="s">
        <v>74</v>
      </c>
      <c r="AZ144" t="s">
        <v>74</v>
      </c>
      <c r="BA144" t="s">
        <v>74</v>
      </c>
      <c r="BB144">
        <v>259</v>
      </c>
      <c r="BC144">
        <v>259</v>
      </c>
      <c r="BD144" t="s">
        <v>74</v>
      </c>
      <c r="BE144" t="s">
        <v>1808</v>
      </c>
      <c r="BF144" t="str">
        <f>HYPERLINK("http://dx.doi.org/10.1126/science.257.5067.259-a","http://dx.doi.org/10.1126/science.257.5067.259-a")</f>
        <v>http://dx.doi.org/10.1126/science.257.5067.259-a</v>
      </c>
      <c r="BG144" t="s">
        <v>74</v>
      </c>
      <c r="BH144" t="s">
        <v>74</v>
      </c>
      <c r="BI144">
        <v>1</v>
      </c>
      <c r="BJ144" t="s">
        <v>850</v>
      </c>
      <c r="BK144" t="s">
        <v>92</v>
      </c>
      <c r="BL144" t="s">
        <v>851</v>
      </c>
      <c r="BM144" t="s">
        <v>1809</v>
      </c>
      <c r="BN144">
        <v>17794757</v>
      </c>
      <c r="BO144" t="s">
        <v>74</v>
      </c>
      <c r="BP144" t="s">
        <v>74</v>
      </c>
      <c r="BQ144" t="s">
        <v>74</v>
      </c>
      <c r="BR144" t="s">
        <v>95</v>
      </c>
      <c r="BS144" t="s">
        <v>1816</v>
      </c>
      <c r="BT144" t="str">
        <f>HYPERLINK("https%3A%2F%2Fwww.webofscience.com%2Fwos%2Fwoscc%2Ffull-record%2FWOS:A1992JC58500044","View Full Record in Web of Science")</f>
        <v>View Full Record in Web of Science</v>
      </c>
    </row>
    <row r="145" spans="1:72" x14ac:dyDescent="0.15">
      <c r="A145" t="s">
        <v>72</v>
      </c>
      <c r="B145" t="s">
        <v>1817</v>
      </c>
      <c r="C145" t="s">
        <v>74</v>
      </c>
      <c r="D145" t="s">
        <v>74</v>
      </c>
      <c r="E145" t="s">
        <v>74</v>
      </c>
      <c r="F145" t="s">
        <v>1817</v>
      </c>
      <c r="G145" t="s">
        <v>74</v>
      </c>
      <c r="H145" t="s">
        <v>74</v>
      </c>
      <c r="I145" t="s">
        <v>1818</v>
      </c>
      <c r="J145" t="s">
        <v>1098</v>
      </c>
      <c r="K145" t="s">
        <v>74</v>
      </c>
      <c r="L145" t="s">
        <v>74</v>
      </c>
      <c r="M145" t="s">
        <v>77</v>
      </c>
      <c r="N145" t="s">
        <v>78</v>
      </c>
      <c r="O145" t="s">
        <v>74</v>
      </c>
      <c r="P145" t="s">
        <v>74</v>
      </c>
      <c r="Q145" t="s">
        <v>74</v>
      </c>
      <c r="R145" t="s">
        <v>74</v>
      </c>
      <c r="S145" t="s">
        <v>74</v>
      </c>
      <c r="T145" t="s">
        <v>74</v>
      </c>
      <c r="U145" t="s">
        <v>1819</v>
      </c>
      <c r="V145" t="s">
        <v>1820</v>
      </c>
      <c r="W145" t="s">
        <v>1821</v>
      </c>
      <c r="X145" t="s">
        <v>1822</v>
      </c>
      <c r="Y145" t="s">
        <v>1823</v>
      </c>
      <c r="Z145" t="s">
        <v>74</v>
      </c>
      <c r="AA145" t="s">
        <v>1824</v>
      </c>
      <c r="AB145" t="s">
        <v>74</v>
      </c>
      <c r="AC145" t="s">
        <v>74</v>
      </c>
      <c r="AD145" t="s">
        <v>74</v>
      </c>
      <c r="AE145" t="s">
        <v>74</v>
      </c>
      <c r="AF145" t="s">
        <v>74</v>
      </c>
      <c r="AG145">
        <v>24</v>
      </c>
      <c r="AH145">
        <v>55</v>
      </c>
      <c r="AI145">
        <v>57</v>
      </c>
      <c r="AJ145">
        <v>0</v>
      </c>
      <c r="AK145">
        <v>2</v>
      </c>
      <c r="AL145" t="s">
        <v>352</v>
      </c>
      <c r="AM145" t="s">
        <v>309</v>
      </c>
      <c r="AN145" t="s">
        <v>833</v>
      </c>
      <c r="AO145" t="s">
        <v>1106</v>
      </c>
      <c r="AP145" t="s">
        <v>74</v>
      </c>
      <c r="AQ145" t="s">
        <v>74</v>
      </c>
      <c r="AR145" t="s">
        <v>1107</v>
      </c>
      <c r="AS145" t="s">
        <v>1108</v>
      </c>
      <c r="AT145" t="s">
        <v>1825</v>
      </c>
      <c r="AU145">
        <v>1992</v>
      </c>
      <c r="AV145">
        <v>19</v>
      </c>
      <c r="AW145">
        <v>13</v>
      </c>
      <c r="AX145" t="s">
        <v>74</v>
      </c>
      <c r="AY145" t="s">
        <v>74</v>
      </c>
      <c r="AZ145" t="s">
        <v>74</v>
      </c>
      <c r="BA145" t="s">
        <v>74</v>
      </c>
      <c r="BB145">
        <v>1347</v>
      </c>
      <c r="BC145">
        <v>1350</v>
      </c>
      <c r="BD145" t="s">
        <v>74</v>
      </c>
      <c r="BE145" t="s">
        <v>1826</v>
      </c>
      <c r="BF145" t="str">
        <f>HYPERLINK("http://dx.doi.org/10.1029/92GL01281","http://dx.doi.org/10.1029/92GL01281")</f>
        <v>http://dx.doi.org/10.1029/92GL01281</v>
      </c>
      <c r="BG145" t="s">
        <v>74</v>
      </c>
      <c r="BH145" t="s">
        <v>74</v>
      </c>
      <c r="BI145">
        <v>4</v>
      </c>
      <c r="BJ145" t="s">
        <v>173</v>
      </c>
      <c r="BK145" t="s">
        <v>92</v>
      </c>
      <c r="BL145" t="s">
        <v>174</v>
      </c>
      <c r="BM145" t="s">
        <v>1827</v>
      </c>
      <c r="BN145" t="s">
        <v>74</v>
      </c>
      <c r="BO145" t="s">
        <v>74</v>
      </c>
      <c r="BP145" t="s">
        <v>74</v>
      </c>
      <c r="BQ145" t="s">
        <v>74</v>
      </c>
      <c r="BR145" t="s">
        <v>95</v>
      </c>
      <c r="BS145" t="s">
        <v>1828</v>
      </c>
      <c r="BT145" t="str">
        <f>HYPERLINK("https%3A%2F%2Fwww.webofscience.com%2Fwos%2Fwoscc%2Ffull-record%2FWOS:A1992JC59600007","View Full Record in Web of Science")</f>
        <v>View Full Record in Web of Science</v>
      </c>
    </row>
    <row r="146" spans="1:72" x14ac:dyDescent="0.15">
      <c r="A146" t="s">
        <v>72</v>
      </c>
      <c r="B146" t="s">
        <v>1829</v>
      </c>
      <c r="C146" t="s">
        <v>74</v>
      </c>
      <c r="D146" t="s">
        <v>74</v>
      </c>
      <c r="E146" t="s">
        <v>74</v>
      </c>
      <c r="F146" t="s">
        <v>1829</v>
      </c>
      <c r="G146" t="s">
        <v>74</v>
      </c>
      <c r="H146" t="s">
        <v>74</v>
      </c>
      <c r="I146" t="s">
        <v>1830</v>
      </c>
      <c r="J146" t="s">
        <v>1831</v>
      </c>
      <c r="K146" t="s">
        <v>74</v>
      </c>
      <c r="L146" t="s">
        <v>74</v>
      </c>
      <c r="M146" t="s">
        <v>1832</v>
      </c>
      <c r="N146" t="s">
        <v>78</v>
      </c>
      <c r="O146" t="s">
        <v>74</v>
      </c>
      <c r="P146" t="s">
        <v>74</v>
      </c>
      <c r="Q146" t="s">
        <v>74</v>
      </c>
      <c r="R146" t="s">
        <v>74</v>
      </c>
      <c r="S146" t="s">
        <v>74</v>
      </c>
      <c r="T146" t="s">
        <v>74</v>
      </c>
      <c r="U146" t="s">
        <v>1833</v>
      </c>
      <c r="V146" t="s">
        <v>1834</v>
      </c>
      <c r="W146" t="s">
        <v>1835</v>
      </c>
      <c r="X146" t="s">
        <v>1836</v>
      </c>
      <c r="Y146" t="s">
        <v>1837</v>
      </c>
      <c r="Z146" t="s">
        <v>74</v>
      </c>
      <c r="AA146" t="s">
        <v>1838</v>
      </c>
      <c r="AB146" t="s">
        <v>1839</v>
      </c>
      <c r="AC146" t="s">
        <v>74</v>
      </c>
      <c r="AD146" t="s">
        <v>74</v>
      </c>
      <c r="AE146" t="s">
        <v>74</v>
      </c>
      <c r="AF146" t="s">
        <v>74</v>
      </c>
      <c r="AG146">
        <v>13</v>
      </c>
      <c r="AH146">
        <v>5</v>
      </c>
      <c r="AI146">
        <v>5</v>
      </c>
      <c r="AJ146">
        <v>0</v>
      </c>
      <c r="AK146">
        <v>0</v>
      </c>
      <c r="AL146" t="s">
        <v>1840</v>
      </c>
      <c r="AM146" t="s">
        <v>1841</v>
      </c>
      <c r="AN146" t="s">
        <v>1842</v>
      </c>
      <c r="AO146" t="s">
        <v>1843</v>
      </c>
      <c r="AP146" t="s">
        <v>1844</v>
      </c>
      <c r="AQ146" t="s">
        <v>74</v>
      </c>
      <c r="AR146" t="s">
        <v>1845</v>
      </c>
      <c r="AS146" t="s">
        <v>1846</v>
      </c>
      <c r="AT146" t="s">
        <v>1847</v>
      </c>
      <c r="AU146">
        <v>1992</v>
      </c>
      <c r="AV146">
        <v>99</v>
      </c>
      <c r="AW146">
        <v>6</v>
      </c>
      <c r="AX146" t="s">
        <v>74</v>
      </c>
      <c r="AY146" t="s">
        <v>74</v>
      </c>
      <c r="AZ146" t="s">
        <v>74</v>
      </c>
      <c r="BA146" t="s">
        <v>74</v>
      </c>
      <c r="BB146">
        <v>206</v>
      </c>
      <c r="BC146">
        <v>209</v>
      </c>
      <c r="BD146" t="s">
        <v>74</v>
      </c>
      <c r="BE146" t="s">
        <v>74</v>
      </c>
      <c r="BF146" t="s">
        <v>74</v>
      </c>
      <c r="BG146" t="s">
        <v>74</v>
      </c>
      <c r="BH146" t="s">
        <v>74</v>
      </c>
      <c r="BI146">
        <v>4</v>
      </c>
      <c r="BJ146" t="s">
        <v>1179</v>
      </c>
      <c r="BK146" t="s">
        <v>92</v>
      </c>
      <c r="BL146" t="s">
        <v>1180</v>
      </c>
      <c r="BM146" t="s">
        <v>1848</v>
      </c>
      <c r="BN146">
        <v>1507909</v>
      </c>
      <c r="BO146" t="s">
        <v>74</v>
      </c>
      <c r="BP146" t="s">
        <v>74</v>
      </c>
      <c r="BQ146" t="s">
        <v>74</v>
      </c>
      <c r="BR146" t="s">
        <v>95</v>
      </c>
      <c r="BS146" t="s">
        <v>1849</v>
      </c>
      <c r="BT146" t="str">
        <f>HYPERLINK("https%3A%2F%2Fwww.webofscience.com%2Fwos%2Fwoscc%2Ffull-record%2FWOS:A1992JE94800002","View Full Record in Web of Science")</f>
        <v>View Full Record in Web of Science</v>
      </c>
    </row>
    <row r="147" spans="1:72" x14ac:dyDescent="0.15">
      <c r="A147" t="s">
        <v>72</v>
      </c>
      <c r="B147" t="s">
        <v>1850</v>
      </c>
      <c r="C147" t="s">
        <v>74</v>
      </c>
      <c r="D147" t="s">
        <v>74</v>
      </c>
      <c r="E147" t="s">
        <v>74</v>
      </c>
      <c r="F147" t="s">
        <v>1850</v>
      </c>
      <c r="G147" t="s">
        <v>74</v>
      </c>
      <c r="H147" t="s">
        <v>74</v>
      </c>
      <c r="I147" t="s">
        <v>1851</v>
      </c>
      <c r="J147" t="s">
        <v>1852</v>
      </c>
      <c r="K147" t="s">
        <v>74</v>
      </c>
      <c r="L147" t="s">
        <v>74</v>
      </c>
      <c r="M147" t="s">
        <v>77</v>
      </c>
      <c r="N147" t="s">
        <v>78</v>
      </c>
      <c r="O147" t="s">
        <v>74</v>
      </c>
      <c r="P147" t="s">
        <v>74</v>
      </c>
      <c r="Q147" t="s">
        <v>74</v>
      </c>
      <c r="R147" t="s">
        <v>74</v>
      </c>
      <c r="S147" t="s">
        <v>74</v>
      </c>
      <c r="T147" t="s">
        <v>1853</v>
      </c>
      <c r="U147" t="s">
        <v>1854</v>
      </c>
      <c r="V147" t="s">
        <v>1855</v>
      </c>
      <c r="W147" t="s">
        <v>1856</v>
      </c>
      <c r="X147" t="s">
        <v>1857</v>
      </c>
      <c r="Y147" t="s">
        <v>74</v>
      </c>
      <c r="Z147" t="s">
        <v>74</v>
      </c>
      <c r="AA147" t="s">
        <v>74</v>
      </c>
      <c r="AB147" t="s">
        <v>74</v>
      </c>
      <c r="AC147" t="s">
        <v>74</v>
      </c>
      <c r="AD147" t="s">
        <v>74</v>
      </c>
      <c r="AE147" t="s">
        <v>74</v>
      </c>
      <c r="AF147" t="s">
        <v>74</v>
      </c>
      <c r="AG147">
        <v>38</v>
      </c>
      <c r="AH147">
        <v>14</v>
      </c>
      <c r="AI147">
        <v>15</v>
      </c>
      <c r="AJ147">
        <v>0</v>
      </c>
      <c r="AK147">
        <v>0</v>
      </c>
      <c r="AL147" t="s">
        <v>1858</v>
      </c>
      <c r="AM147" t="s">
        <v>516</v>
      </c>
      <c r="AN147" t="s">
        <v>1859</v>
      </c>
      <c r="AO147" t="s">
        <v>1860</v>
      </c>
      <c r="AP147" t="s">
        <v>74</v>
      </c>
      <c r="AQ147" t="s">
        <v>74</v>
      </c>
      <c r="AR147" t="s">
        <v>1861</v>
      </c>
      <c r="AS147" t="s">
        <v>1862</v>
      </c>
      <c r="AT147" t="s">
        <v>1863</v>
      </c>
      <c r="AU147">
        <v>1992</v>
      </c>
      <c r="AV147">
        <v>263</v>
      </c>
      <c r="AW147">
        <v>1</v>
      </c>
      <c r="AX147">
        <v>1</v>
      </c>
      <c r="AY147" t="s">
        <v>74</v>
      </c>
      <c r="AZ147" t="s">
        <v>74</v>
      </c>
      <c r="BA147" t="s">
        <v>74</v>
      </c>
      <c r="BB147" t="s">
        <v>1864</v>
      </c>
      <c r="BC147" t="s">
        <v>1865</v>
      </c>
      <c r="BD147" t="s">
        <v>74</v>
      </c>
      <c r="BE147" t="s">
        <v>1866</v>
      </c>
      <c r="BF147" t="str">
        <f>HYPERLINK("http://dx.doi.org/10.1152/ajpendo.1992.263.1.E85","http://dx.doi.org/10.1152/ajpendo.1992.263.1.E85")</f>
        <v>http://dx.doi.org/10.1152/ajpendo.1992.263.1.E85</v>
      </c>
      <c r="BG147" t="s">
        <v>74</v>
      </c>
      <c r="BH147" t="s">
        <v>74</v>
      </c>
      <c r="BI147">
        <v>9</v>
      </c>
      <c r="BJ147" t="s">
        <v>1867</v>
      </c>
      <c r="BK147" t="s">
        <v>92</v>
      </c>
      <c r="BL147" t="s">
        <v>1867</v>
      </c>
      <c r="BM147" t="s">
        <v>1868</v>
      </c>
      <c r="BN147">
        <v>1636702</v>
      </c>
      <c r="BO147" t="s">
        <v>74</v>
      </c>
      <c r="BP147" t="s">
        <v>74</v>
      </c>
      <c r="BQ147" t="s">
        <v>74</v>
      </c>
      <c r="BR147" t="s">
        <v>95</v>
      </c>
      <c r="BS147" t="s">
        <v>1869</v>
      </c>
      <c r="BT147" t="str">
        <f>HYPERLINK("https%3A%2F%2Fwww.webofscience.com%2Fwos%2Fwoscc%2Ffull-record%2FWOS:A1992JF31900044","View Full Record in Web of Science")</f>
        <v>View Full Record in Web of Science</v>
      </c>
    </row>
    <row r="148" spans="1:72" x14ac:dyDescent="0.15">
      <c r="A148" t="s">
        <v>72</v>
      </c>
      <c r="B148" t="s">
        <v>1870</v>
      </c>
      <c r="C148" t="s">
        <v>74</v>
      </c>
      <c r="D148" t="s">
        <v>74</v>
      </c>
      <c r="E148" t="s">
        <v>74</v>
      </c>
      <c r="F148" t="s">
        <v>1870</v>
      </c>
      <c r="G148" t="s">
        <v>74</v>
      </c>
      <c r="H148" t="s">
        <v>74</v>
      </c>
      <c r="I148" t="s">
        <v>1871</v>
      </c>
      <c r="J148" t="s">
        <v>1872</v>
      </c>
      <c r="K148" t="s">
        <v>74</v>
      </c>
      <c r="L148" t="s">
        <v>74</v>
      </c>
      <c r="M148" t="s">
        <v>77</v>
      </c>
      <c r="N148" t="s">
        <v>78</v>
      </c>
      <c r="O148" t="s">
        <v>74</v>
      </c>
      <c r="P148" t="s">
        <v>74</v>
      </c>
      <c r="Q148" t="s">
        <v>74</v>
      </c>
      <c r="R148" t="s">
        <v>74</v>
      </c>
      <c r="S148" t="s">
        <v>74</v>
      </c>
      <c r="T148" t="s">
        <v>74</v>
      </c>
      <c r="U148" t="s">
        <v>74</v>
      </c>
      <c r="V148" t="s">
        <v>1873</v>
      </c>
      <c r="W148" t="s">
        <v>1874</v>
      </c>
      <c r="X148" t="s">
        <v>1875</v>
      </c>
      <c r="Y148" t="s">
        <v>1876</v>
      </c>
      <c r="Z148" t="s">
        <v>74</v>
      </c>
      <c r="AA148" t="s">
        <v>74</v>
      </c>
      <c r="AB148" t="s">
        <v>74</v>
      </c>
      <c r="AC148" t="s">
        <v>74</v>
      </c>
      <c r="AD148" t="s">
        <v>74</v>
      </c>
      <c r="AE148" t="s">
        <v>74</v>
      </c>
      <c r="AF148" t="s">
        <v>74</v>
      </c>
      <c r="AG148">
        <v>13</v>
      </c>
      <c r="AH148">
        <v>27</v>
      </c>
      <c r="AI148">
        <v>29</v>
      </c>
      <c r="AJ148">
        <v>0</v>
      </c>
      <c r="AK148">
        <v>3</v>
      </c>
      <c r="AL148" t="s">
        <v>204</v>
      </c>
      <c r="AM148" t="s">
        <v>205</v>
      </c>
      <c r="AN148" t="s">
        <v>206</v>
      </c>
      <c r="AO148" t="s">
        <v>1877</v>
      </c>
      <c r="AP148" t="s">
        <v>74</v>
      </c>
      <c r="AQ148" t="s">
        <v>74</v>
      </c>
      <c r="AR148" t="s">
        <v>1878</v>
      </c>
      <c r="AS148" t="s">
        <v>74</v>
      </c>
      <c r="AT148" t="s">
        <v>1863</v>
      </c>
      <c r="AU148">
        <v>1992</v>
      </c>
      <c r="AV148">
        <v>55</v>
      </c>
      <c r="AW148">
        <v>1</v>
      </c>
      <c r="AX148" t="s">
        <v>74</v>
      </c>
      <c r="AY148" t="s">
        <v>74</v>
      </c>
      <c r="AZ148" t="s">
        <v>74</v>
      </c>
      <c r="BA148" t="s">
        <v>74</v>
      </c>
      <c r="BB148">
        <v>3</v>
      </c>
      <c r="BC148">
        <v>12</v>
      </c>
      <c r="BD148" t="s">
        <v>74</v>
      </c>
      <c r="BE148" t="s">
        <v>1879</v>
      </c>
      <c r="BF148" t="str">
        <f>HYPERLINK("http://dx.doi.org/10.1007/BF00348606","http://dx.doi.org/10.1007/BF00348606")</f>
        <v>http://dx.doi.org/10.1007/BF00348606</v>
      </c>
      <c r="BG148" t="s">
        <v>74</v>
      </c>
      <c r="BH148" t="s">
        <v>74</v>
      </c>
      <c r="BI148">
        <v>10</v>
      </c>
      <c r="BJ148" t="s">
        <v>1880</v>
      </c>
      <c r="BK148" t="s">
        <v>92</v>
      </c>
      <c r="BL148" t="s">
        <v>1881</v>
      </c>
      <c r="BM148" t="s">
        <v>1882</v>
      </c>
      <c r="BN148" t="s">
        <v>74</v>
      </c>
      <c r="BO148" t="s">
        <v>74</v>
      </c>
      <c r="BP148" t="s">
        <v>74</v>
      </c>
      <c r="BQ148" t="s">
        <v>74</v>
      </c>
      <c r="BR148" t="s">
        <v>95</v>
      </c>
      <c r="BS148" t="s">
        <v>1883</v>
      </c>
      <c r="BT148" t="str">
        <f>HYPERLINK("https%3A%2F%2Fwww.webofscience.com%2Fwos%2Fwoscc%2Ffull-record%2FWOS:A1992JC90000002","View Full Record in Web of Science")</f>
        <v>View Full Record in Web of Science</v>
      </c>
    </row>
    <row r="149" spans="1:72" x14ac:dyDescent="0.15">
      <c r="A149" t="s">
        <v>72</v>
      </c>
      <c r="B149" t="s">
        <v>1884</v>
      </c>
      <c r="C149" t="s">
        <v>74</v>
      </c>
      <c r="D149" t="s">
        <v>74</v>
      </c>
      <c r="E149" t="s">
        <v>74</v>
      </c>
      <c r="F149" t="s">
        <v>1884</v>
      </c>
      <c r="G149" t="s">
        <v>74</v>
      </c>
      <c r="H149" t="s">
        <v>74</v>
      </c>
      <c r="I149" t="s">
        <v>1885</v>
      </c>
      <c r="J149" t="s">
        <v>1886</v>
      </c>
      <c r="K149" t="s">
        <v>74</v>
      </c>
      <c r="L149" t="s">
        <v>74</v>
      </c>
      <c r="M149" t="s">
        <v>77</v>
      </c>
      <c r="N149" t="s">
        <v>78</v>
      </c>
      <c r="O149" t="s">
        <v>74</v>
      </c>
      <c r="P149" t="s">
        <v>74</v>
      </c>
      <c r="Q149" t="s">
        <v>74</v>
      </c>
      <c r="R149" t="s">
        <v>74</v>
      </c>
      <c r="S149" t="s">
        <v>74</v>
      </c>
      <c r="T149" t="s">
        <v>74</v>
      </c>
      <c r="U149" t="s">
        <v>1887</v>
      </c>
      <c r="V149" t="s">
        <v>1888</v>
      </c>
      <c r="W149" t="s">
        <v>1889</v>
      </c>
      <c r="X149" t="s">
        <v>1890</v>
      </c>
      <c r="Y149" t="s">
        <v>1891</v>
      </c>
      <c r="Z149" t="s">
        <v>74</v>
      </c>
      <c r="AA149" t="s">
        <v>74</v>
      </c>
      <c r="AB149" t="s">
        <v>74</v>
      </c>
      <c r="AC149" t="s">
        <v>74</v>
      </c>
      <c r="AD149" t="s">
        <v>74</v>
      </c>
      <c r="AE149" t="s">
        <v>74</v>
      </c>
      <c r="AF149" t="s">
        <v>74</v>
      </c>
      <c r="AG149">
        <v>30</v>
      </c>
      <c r="AH149">
        <v>31</v>
      </c>
      <c r="AI149">
        <v>35</v>
      </c>
      <c r="AJ149">
        <v>0</v>
      </c>
      <c r="AK149">
        <v>9</v>
      </c>
      <c r="AL149" t="s">
        <v>1892</v>
      </c>
      <c r="AM149" t="s">
        <v>1893</v>
      </c>
      <c r="AN149" t="s">
        <v>1894</v>
      </c>
      <c r="AO149" t="s">
        <v>1895</v>
      </c>
      <c r="AP149" t="s">
        <v>1896</v>
      </c>
      <c r="AQ149" t="s">
        <v>74</v>
      </c>
      <c r="AR149" t="s">
        <v>1897</v>
      </c>
      <c r="AS149" t="s">
        <v>1898</v>
      </c>
      <c r="AT149" t="s">
        <v>1863</v>
      </c>
      <c r="AU149">
        <v>1992</v>
      </c>
      <c r="AV149">
        <v>35</v>
      </c>
      <c r="AW149">
        <v>4</v>
      </c>
      <c r="AX149" t="s">
        <v>74</v>
      </c>
      <c r="AY149" t="s">
        <v>74</v>
      </c>
      <c r="AZ149" t="s">
        <v>74</v>
      </c>
      <c r="BA149" t="s">
        <v>74</v>
      </c>
      <c r="BB149">
        <v>297</v>
      </c>
      <c r="BC149">
        <v>303</v>
      </c>
      <c r="BD149" t="s">
        <v>74</v>
      </c>
      <c r="BE149" t="s">
        <v>1899</v>
      </c>
      <c r="BF149" t="str">
        <f>HYPERLINK("http://dx.doi.org/10.1515/botm.1992.35.4.297","http://dx.doi.org/10.1515/botm.1992.35.4.297")</f>
        <v>http://dx.doi.org/10.1515/botm.1992.35.4.297</v>
      </c>
      <c r="BG149" t="s">
        <v>74</v>
      </c>
      <c r="BH149" t="s">
        <v>74</v>
      </c>
      <c r="BI149">
        <v>7</v>
      </c>
      <c r="BJ149" t="s">
        <v>1462</v>
      </c>
      <c r="BK149" t="s">
        <v>92</v>
      </c>
      <c r="BL149" t="s">
        <v>1462</v>
      </c>
      <c r="BM149" t="s">
        <v>1900</v>
      </c>
      <c r="BN149" t="s">
        <v>74</v>
      </c>
      <c r="BO149" t="s">
        <v>74</v>
      </c>
      <c r="BP149" t="s">
        <v>74</v>
      </c>
      <c r="BQ149" t="s">
        <v>74</v>
      </c>
      <c r="BR149" t="s">
        <v>95</v>
      </c>
      <c r="BS149" t="s">
        <v>1901</v>
      </c>
      <c r="BT149" t="str">
        <f>HYPERLINK("https%3A%2F%2Fwww.webofscience.com%2Fwos%2Fwoscc%2Ffull-record%2FWOS:A1992JL79700006","View Full Record in Web of Science")</f>
        <v>View Full Record in Web of Science</v>
      </c>
    </row>
    <row r="150" spans="1:72" x14ac:dyDescent="0.15">
      <c r="A150" t="s">
        <v>72</v>
      </c>
      <c r="B150" t="s">
        <v>1902</v>
      </c>
      <c r="C150" t="s">
        <v>74</v>
      </c>
      <c r="D150" t="s">
        <v>74</v>
      </c>
      <c r="E150" t="s">
        <v>74</v>
      </c>
      <c r="F150" t="s">
        <v>1902</v>
      </c>
      <c r="G150" t="s">
        <v>74</v>
      </c>
      <c r="H150" t="s">
        <v>74</v>
      </c>
      <c r="I150" t="s">
        <v>1903</v>
      </c>
      <c r="J150" t="s">
        <v>1904</v>
      </c>
      <c r="K150" t="s">
        <v>74</v>
      </c>
      <c r="L150" t="s">
        <v>74</v>
      </c>
      <c r="M150" t="s">
        <v>77</v>
      </c>
      <c r="N150" t="s">
        <v>78</v>
      </c>
      <c r="O150" t="s">
        <v>74</v>
      </c>
      <c r="P150" t="s">
        <v>74</v>
      </c>
      <c r="Q150" t="s">
        <v>74</v>
      </c>
      <c r="R150" t="s">
        <v>74</v>
      </c>
      <c r="S150" t="s">
        <v>74</v>
      </c>
      <c r="T150" t="s">
        <v>74</v>
      </c>
      <c r="U150" t="s">
        <v>1905</v>
      </c>
      <c r="V150" t="s">
        <v>1906</v>
      </c>
      <c r="W150" t="s">
        <v>74</v>
      </c>
      <c r="X150" t="s">
        <v>74</v>
      </c>
      <c r="Y150" t="s">
        <v>1907</v>
      </c>
      <c r="Z150" t="s">
        <v>74</v>
      </c>
      <c r="AA150" t="s">
        <v>74</v>
      </c>
      <c r="AB150" t="s">
        <v>74</v>
      </c>
      <c r="AC150" t="s">
        <v>74</v>
      </c>
      <c r="AD150" t="s">
        <v>74</v>
      </c>
      <c r="AE150" t="s">
        <v>74</v>
      </c>
      <c r="AF150" t="s">
        <v>74</v>
      </c>
      <c r="AG150">
        <v>89</v>
      </c>
      <c r="AH150">
        <v>115</v>
      </c>
      <c r="AI150">
        <v>123</v>
      </c>
      <c r="AJ150">
        <v>0</v>
      </c>
      <c r="AK150">
        <v>21</v>
      </c>
      <c r="AL150" t="s">
        <v>1908</v>
      </c>
      <c r="AM150" t="s">
        <v>237</v>
      </c>
      <c r="AN150" t="s">
        <v>1909</v>
      </c>
      <c r="AO150" t="s">
        <v>1910</v>
      </c>
      <c r="AP150" t="s">
        <v>1911</v>
      </c>
      <c r="AQ150" t="s">
        <v>74</v>
      </c>
      <c r="AR150" t="s">
        <v>1912</v>
      </c>
      <c r="AS150" t="s">
        <v>1913</v>
      </c>
      <c r="AT150" t="s">
        <v>1863</v>
      </c>
      <c r="AU150">
        <v>1992</v>
      </c>
      <c r="AV150">
        <v>29</v>
      </c>
      <c r="AW150">
        <v>7</v>
      </c>
      <c r="AX150" t="s">
        <v>74</v>
      </c>
      <c r="AY150" t="s">
        <v>74</v>
      </c>
      <c r="AZ150" t="s">
        <v>74</v>
      </c>
      <c r="BA150" t="s">
        <v>74</v>
      </c>
      <c r="BB150">
        <v>1565</v>
      </c>
      <c r="BC150">
        <v>1579</v>
      </c>
      <c r="BD150" t="s">
        <v>74</v>
      </c>
      <c r="BE150" t="s">
        <v>1914</v>
      </c>
      <c r="BF150" t="str">
        <f>HYPERLINK("http://dx.doi.org/10.1139/e92-123","http://dx.doi.org/10.1139/e92-123")</f>
        <v>http://dx.doi.org/10.1139/e92-123</v>
      </c>
      <c r="BG150" t="s">
        <v>74</v>
      </c>
      <c r="BH150" t="s">
        <v>74</v>
      </c>
      <c r="BI150">
        <v>15</v>
      </c>
      <c r="BJ150" t="s">
        <v>173</v>
      </c>
      <c r="BK150" t="s">
        <v>92</v>
      </c>
      <c r="BL150" t="s">
        <v>174</v>
      </c>
      <c r="BM150" t="s">
        <v>1915</v>
      </c>
      <c r="BN150" t="s">
        <v>74</v>
      </c>
      <c r="BO150" t="s">
        <v>74</v>
      </c>
      <c r="BP150" t="s">
        <v>74</v>
      </c>
      <c r="BQ150" t="s">
        <v>74</v>
      </c>
      <c r="BR150" t="s">
        <v>95</v>
      </c>
      <c r="BS150" t="s">
        <v>1916</v>
      </c>
      <c r="BT150" t="str">
        <f>HYPERLINK("https%3A%2F%2Fwww.webofscience.com%2Fwos%2Fwoscc%2Ffull-record%2FWOS:A1992JV49400014","View Full Record in Web of Science")</f>
        <v>View Full Record in Web of Science</v>
      </c>
    </row>
    <row r="151" spans="1:72" x14ac:dyDescent="0.15">
      <c r="A151" t="s">
        <v>72</v>
      </c>
      <c r="B151" t="s">
        <v>1917</v>
      </c>
      <c r="C151" t="s">
        <v>74</v>
      </c>
      <c r="D151" t="s">
        <v>74</v>
      </c>
      <c r="E151" t="s">
        <v>74</v>
      </c>
      <c r="F151" t="s">
        <v>1917</v>
      </c>
      <c r="G151" t="s">
        <v>74</v>
      </c>
      <c r="H151" t="s">
        <v>74</v>
      </c>
      <c r="I151" t="s">
        <v>1918</v>
      </c>
      <c r="J151" t="s">
        <v>1919</v>
      </c>
      <c r="K151" t="s">
        <v>74</v>
      </c>
      <c r="L151" t="s">
        <v>74</v>
      </c>
      <c r="M151" t="s">
        <v>77</v>
      </c>
      <c r="N151" t="s">
        <v>78</v>
      </c>
      <c r="O151" t="s">
        <v>74</v>
      </c>
      <c r="P151" t="s">
        <v>74</v>
      </c>
      <c r="Q151" t="s">
        <v>74</v>
      </c>
      <c r="R151" t="s">
        <v>74</v>
      </c>
      <c r="S151" t="s">
        <v>74</v>
      </c>
      <c r="T151" t="s">
        <v>74</v>
      </c>
      <c r="U151" t="s">
        <v>1920</v>
      </c>
      <c r="V151" t="s">
        <v>1921</v>
      </c>
      <c r="W151" t="s">
        <v>1922</v>
      </c>
      <c r="X151" t="s">
        <v>1923</v>
      </c>
      <c r="Y151" t="s">
        <v>1924</v>
      </c>
      <c r="Z151" t="s">
        <v>74</v>
      </c>
      <c r="AA151" t="s">
        <v>74</v>
      </c>
      <c r="AB151" t="s">
        <v>74</v>
      </c>
      <c r="AC151" t="s">
        <v>74</v>
      </c>
      <c r="AD151" t="s">
        <v>74</v>
      </c>
      <c r="AE151" t="s">
        <v>74</v>
      </c>
      <c r="AF151" t="s">
        <v>74</v>
      </c>
      <c r="AG151">
        <v>18</v>
      </c>
      <c r="AH151">
        <v>11</v>
      </c>
      <c r="AI151">
        <v>12</v>
      </c>
      <c r="AJ151">
        <v>0</v>
      </c>
      <c r="AK151">
        <v>3</v>
      </c>
      <c r="AL151" t="s">
        <v>255</v>
      </c>
      <c r="AM151" t="s">
        <v>84</v>
      </c>
      <c r="AN151" t="s">
        <v>256</v>
      </c>
      <c r="AO151" t="s">
        <v>1925</v>
      </c>
      <c r="AP151" t="s">
        <v>74</v>
      </c>
      <c r="AQ151" t="s">
        <v>74</v>
      </c>
      <c r="AR151" t="s">
        <v>1926</v>
      </c>
      <c r="AS151" t="s">
        <v>1927</v>
      </c>
      <c r="AT151" t="s">
        <v>1863</v>
      </c>
      <c r="AU151">
        <v>1992</v>
      </c>
      <c r="AV151">
        <v>102</v>
      </c>
      <c r="AW151">
        <v>3</v>
      </c>
      <c r="AX151" t="s">
        <v>74</v>
      </c>
      <c r="AY151" t="s">
        <v>74</v>
      </c>
      <c r="AZ151" t="s">
        <v>74</v>
      </c>
      <c r="BA151" t="s">
        <v>74</v>
      </c>
      <c r="BB151">
        <v>449</v>
      </c>
      <c r="BC151">
        <v>451</v>
      </c>
      <c r="BD151" t="s">
        <v>74</v>
      </c>
      <c r="BE151" t="s">
        <v>1928</v>
      </c>
      <c r="BF151" t="str">
        <f>HYPERLINK("http://dx.doi.org/10.1016/0300-9629(92)90192-S","http://dx.doi.org/10.1016/0300-9629(92)90192-S")</f>
        <v>http://dx.doi.org/10.1016/0300-9629(92)90192-S</v>
      </c>
      <c r="BG151" t="s">
        <v>74</v>
      </c>
      <c r="BH151" t="s">
        <v>74</v>
      </c>
      <c r="BI151">
        <v>3</v>
      </c>
      <c r="BJ151" t="s">
        <v>1929</v>
      </c>
      <c r="BK151" t="s">
        <v>92</v>
      </c>
      <c r="BL151" t="s">
        <v>1929</v>
      </c>
      <c r="BM151" t="s">
        <v>1930</v>
      </c>
      <c r="BN151">
        <v>1359937</v>
      </c>
      <c r="BO151" t="s">
        <v>74</v>
      </c>
      <c r="BP151" t="s">
        <v>74</v>
      </c>
      <c r="BQ151" t="s">
        <v>74</v>
      </c>
      <c r="BR151" t="s">
        <v>95</v>
      </c>
      <c r="BS151" t="s">
        <v>1931</v>
      </c>
      <c r="BT151" t="str">
        <f>HYPERLINK("https%3A%2F%2Fwww.webofscience.com%2Fwos%2Fwoscc%2Ffull-record%2FWOS:A1992JC94600004","View Full Record in Web of Science")</f>
        <v>View Full Record in Web of Science</v>
      </c>
    </row>
    <row r="152" spans="1:72" x14ac:dyDescent="0.15">
      <c r="A152" t="s">
        <v>72</v>
      </c>
      <c r="B152" t="s">
        <v>1932</v>
      </c>
      <c r="C152" t="s">
        <v>74</v>
      </c>
      <c r="D152" t="s">
        <v>74</v>
      </c>
      <c r="E152" t="s">
        <v>74</v>
      </c>
      <c r="F152" t="s">
        <v>1932</v>
      </c>
      <c r="G152" t="s">
        <v>74</v>
      </c>
      <c r="H152" t="s">
        <v>74</v>
      </c>
      <c r="I152" t="s">
        <v>1933</v>
      </c>
      <c r="J152" t="s">
        <v>1934</v>
      </c>
      <c r="K152" t="s">
        <v>74</v>
      </c>
      <c r="L152" t="s">
        <v>74</v>
      </c>
      <c r="M152" t="s">
        <v>77</v>
      </c>
      <c r="N152" t="s">
        <v>78</v>
      </c>
      <c r="O152" t="s">
        <v>74</v>
      </c>
      <c r="P152" t="s">
        <v>74</v>
      </c>
      <c r="Q152" t="s">
        <v>74</v>
      </c>
      <c r="R152" t="s">
        <v>74</v>
      </c>
      <c r="S152" t="s">
        <v>74</v>
      </c>
      <c r="T152" t="s">
        <v>74</v>
      </c>
      <c r="U152" t="s">
        <v>1935</v>
      </c>
      <c r="V152" t="s">
        <v>1936</v>
      </c>
      <c r="W152" t="s">
        <v>1937</v>
      </c>
      <c r="X152" t="s">
        <v>1938</v>
      </c>
      <c r="Y152" t="s">
        <v>1939</v>
      </c>
      <c r="Z152" t="s">
        <v>74</v>
      </c>
      <c r="AA152" t="s">
        <v>74</v>
      </c>
      <c r="AB152" t="s">
        <v>74</v>
      </c>
      <c r="AC152" t="s">
        <v>74</v>
      </c>
      <c r="AD152" t="s">
        <v>74</v>
      </c>
      <c r="AE152" t="s">
        <v>74</v>
      </c>
      <c r="AF152" t="s">
        <v>74</v>
      </c>
      <c r="AG152">
        <v>59</v>
      </c>
      <c r="AH152">
        <v>41</v>
      </c>
      <c r="AI152">
        <v>43</v>
      </c>
      <c r="AJ152">
        <v>0</v>
      </c>
      <c r="AK152">
        <v>15</v>
      </c>
      <c r="AL152" t="s">
        <v>255</v>
      </c>
      <c r="AM152" t="s">
        <v>84</v>
      </c>
      <c r="AN152" t="s">
        <v>1940</v>
      </c>
      <c r="AO152" t="s">
        <v>1941</v>
      </c>
      <c r="AP152" t="s">
        <v>1942</v>
      </c>
      <c r="AQ152" t="s">
        <v>74</v>
      </c>
      <c r="AR152" t="s">
        <v>1943</v>
      </c>
      <c r="AS152" t="s">
        <v>1944</v>
      </c>
      <c r="AT152" t="s">
        <v>1945</v>
      </c>
      <c r="AU152">
        <v>1992</v>
      </c>
      <c r="AV152">
        <v>12</v>
      </c>
      <c r="AW152" t="s">
        <v>1946</v>
      </c>
      <c r="AX152" t="s">
        <v>74</v>
      </c>
      <c r="AY152" t="s">
        <v>74</v>
      </c>
      <c r="AZ152" t="s">
        <v>74</v>
      </c>
      <c r="BA152" t="s">
        <v>74</v>
      </c>
      <c r="BB152">
        <v>785</v>
      </c>
      <c r="BC152">
        <v>798</v>
      </c>
      <c r="BD152" t="s">
        <v>74</v>
      </c>
      <c r="BE152" t="s">
        <v>1947</v>
      </c>
      <c r="BF152" t="str">
        <f>HYPERLINK("http://dx.doi.org/10.1016/0278-4343(92)90044-K","http://dx.doi.org/10.1016/0278-4343(92)90044-K")</f>
        <v>http://dx.doi.org/10.1016/0278-4343(92)90044-K</v>
      </c>
      <c r="BG152" t="s">
        <v>74</v>
      </c>
      <c r="BH152" t="s">
        <v>74</v>
      </c>
      <c r="BI152">
        <v>14</v>
      </c>
      <c r="BJ152" t="s">
        <v>584</v>
      </c>
      <c r="BK152" t="s">
        <v>92</v>
      </c>
      <c r="BL152" t="s">
        <v>584</v>
      </c>
      <c r="BM152" t="s">
        <v>1948</v>
      </c>
      <c r="BN152" t="s">
        <v>74</v>
      </c>
      <c r="BO152" t="s">
        <v>74</v>
      </c>
      <c r="BP152" t="s">
        <v>74</v>
      </c>
      <c r="BQ152" t="s">
        <v>74</v>
      </c>
      <c r="BR152" t="s">
        <v>95</v>
      </c>
      <c r="BS152" t="s">
        <v>1949</v>
      </c>
      <c r="BT152" t="str">
        <f>HYPERLINK("https%3A%2F%2Fwww.webofscience.com%2Fwos%2Fwoscc%2Ffull-record%2FWOS:A1992JF36300001","View Full Record in Web of Science")</f>
        <v>View Full Record in Web of Science</v>
      </c>
    </row>
    <row r="153" spans="1:72" x14ac:dyDescent="0.15">
      <c r="A153" t="s">
        <v>72</v>
      </c>
      <c r="B153" t="s">
        <v>1950</v>
      </c>
      <c r="C153" t="s">
        <v>74</v>
      </c>
      <c r="D153" t="s">
        <v>74</v>
      </c>
      <c r="E153" t="s">
        <v>74</v>
      </c>
      <c r="F153" t="s">
        <v>1950</v>
      </c>
      <c r="G153" t="s">
        <v>74</v>
      </c>
      <c r="H153" t="s">
        <v>74</v>
      </c>
      <c r="I153" t="s">
        <v>1951</v>
      </c>
      <c r="J153" t="s">
        <v>1952</v>
      </c>
      <c r="K153" t="s">
        <v>74</v>
      </c>
      <c r="L153" t="s">
        <v>74</v>
      </c>
      <c r="M153" t="s">
        <v>77</v>
      </c>
      <c r="N153" t="s">
        <v>78</v>
      </c>
      <c r="O153" t="s">
        <v>74</v>
      </c>
      <c r="P153" t="s">
        <v>74</v>
      </c>
      <c r="Q153" t="s">
        <v>74</v>
      </c>
      <c r="R153" t="s">
        <v>74</v>
      </c>
      <c r="S153" t="s">
        <v>74</v>
      </c>
      <c r="T153" t="s">
        <v>74</v>
      </c>
      <c r="U153" t="s">
        <v>1953</v>
      </c>
      <c r="V153" t="s">
        <v>1954</v>
      </c>
      <c r="W153" t="s">
        <v>1955</v>
      </c>
      <c r="X153" t="s">
        <v>1956</v>
      </c>
      <c r="Y153" t="s">
        <v>1957</v>
      </c>
      <c r="Z153" t="s">
        <v>74</v>
      </c>
      <c r="AA153" t="s">
        <v>74</v>
      </c>
      <c r="AB153" t="s">
        <v>74</v>
      </c>
      <c r="AC153" t="s">
        <v>74</v>
      </c>
      <c r="AD153" t="s">
        <v>74</v>
      </c>
      <c r="AE153" t="s">
        <v>74</v>
      </c>
      <c r="AF153" t="s">
        <v>74</v>
      </c>
      <c r="AG153">
        <v>42</v>
      </c>
      <c r="AH153">
        <v>59</v>
      </c>
      <c r="AI153">
        <v>65</v>
      </c>
      <c r="AJ153">
        <v>2</v>
      </c>
      <c r="AK153">
        <v>26</v>
      </c>
      <c r="AL153" t="s">
        <v>255</v>
      </c>
      <c r="AM153" t="s">
        <v>84</v>
      </c>
      <c r="AN153" t="s">
        <v>256</v>
      </c>
      <c r="AO153" t="s">
        <v>1958</v>
      </c>
      <c r="AP153" t="s">
        <v>74</v>
      </c>
      <c r="AQ153" t="s">
        <v>74</v>
      </c>
      <c r="AR153" t="s">
        <v>1959</v>
      </c>
      <c r="AS153" t="s">
        <v>74</v>
      </c>
      <c r="AT153" t="s">
        <v>1945</v>
      </c>
      <c r="AU153">
        <v>1992</v>
      </c>
      <c r="AV153">
        <v>39</v>
      </c>
      <c r="AW153" t="s">
        <v>1960</v>
      </c>
      <c r="AX153" t="s">
        <v>74</v>
      </c>
      <c r="AY153" t="s">
        <v>74</v>
      </c>
      <c r="AZ153" t="s">
        <v>74</v>
      </c>
      <c r="BA153" t="s">
        <v>74</v>
      </c>
      <c r="BB153">
        <v>1177</v>
      </c>
      <c r="BC153">
        <v>1200</v>
      </c>
      <c r="BD153" t="s">
        <v>74</v>
      </c>
      <c r="BE153" t="s">
        <v>1961</v>
      </c>
      <c r="BF153" t="str">
        <f>HYPERLINK("http://dx.doi.org/10.1016/0198-0149(92)90063-Y","http://dx.doi.org/10.1016/0198-0149(92)90063-Y")</f>
        <v>http://dx.doi.org/10.1016/0198-0149(92)90063-Y</v>
      </c>
      <c r="BG153" t="s">
        <v>74</v>
      </c>
      <c r="BH153" t="s">
        <v>74</v>
      </c>
      <c r="BI153">
        <v>24</v>
      </c>
      <c r="BJ153" t="s">
        <v>584</v>
      </c>
      <c r="BK153" t="s">
        <v>92</v>
      </c>
      <c r="BL153" t="s">
        <v>584</v>
      </c>
      <c r="BM153" t="s">
        <v>1962</v>
      </c>
      <c r="BN153" t="s">
        <v>74</v>
      </c>
      <c r="BO153" t="s">
        <v>74</v>
      </c>
      <c r="BP153" t="s">
        <v>74</v>
      </c>
      <c r="BQ153" t="s">
        <v>74</v>
      </c>
      <c r="BR153" t="s">
        <v>95</v>
      </c>
      <c r="BS153" t="s">
        <v>1963</v>
      </c>
      <c r="BT153" t="str">
        <f>HYPERLINK("https%3A%2F%2Fwww.webofscience.com%2Fwos%2Fwoscc%2Ffull-record%2FWOS:A1992JH54000008","View Full Record in Web of Science")</f>
        <v>View Full Record in Web of Science</v>
      </c>
    </row>
    <row r="154" spans="1:72" x14ac:dyDescent="0.15">
      <c r="A154" t="s">
        <v>72</v>
      </c>
      <c r="B154" t="s">
        <v>1964</v>
      </c>
      <c r="C154" t="s">
        <v>74</v>
      </c>
      <c r="D154" t="s">
        <v>74</v>
      </c>
      <c r="E154" t="s">
        <v>74</v>
      </c>
      <c r="F154" t="s">
        <v>1964</v>
      </c>
      <c r="G154" t="s">
        <v>74</v>
      </c>
      <c r="H154" t="s">
        <v>74</v>
      </c>
      <c r="I154" t="s">
        <v>1965</v>
      </c>
      <c r="J154" t="s">
        <v>1952</v>
      </c>
      <c r="K154" t="s">
        <v>74</v>
      </c>
      <c r="L154" t="s">
        <v>74</v>
      </c>
      <c r="M154" t="s">
        <v>77</v>
      </c>
      <c r="N154" t="s">
        <v>78</v>
      </c>
      <c r="O154" t="s">
        <v>74</v>
      </c>
      <c r="P154" t="s">
        <v>74</v>
      </c>
      <c r="Q154" t="s">
        <v>74</v>
      </c>
      <c r="R154" t="s">
        <v>74</v>
      </c>
      <c r="S154" t="s">
        <v>74</v>
      </c>
      <c r="T154" t="s">
        <v>74</v>
      </c>
      <c r="U154" t="s">
        <v>1966</v>
      </c>
      <c r="V154" t="s">
        <v>1967</v>
      </c>
      <c r="W154" t="s">
        <v>1968</v>
      </c>
      <c r="X154" t="s">
        <v>1969</v>
      </c>
      <c r="Y154" t="s">
        <v>1970</v>
      </c>
      <c r="Z154" t="s">
        <v>74</v>
      </c>
      <c r="AA154" t="s">
        <v>74</v>
      </c>
      <c r="AB154" t="s">
        <v>74</v>
      </c>
      <c r="AC154" t="s">
        <v>74</v>
      </c>
      <c r="AD154" t="s">
        <v>74</v>
      </c>
      <c r="AE154" t="s">
        <v>74</v>
      </c>
      <c r="AF154" t="s">
        <v>74</v>
      </c>
      <c r="AG154">
        <v>44</v>
      </c>
      <c r="AH154">
        <v>38</v>
      </c>
      <c r="AI154">
        <v>40</v>
      </c>
      <c r="AJ154">
        <v>0</v>
      </c>
      <c r="AK154">
        <v>4</v>
      </c>
      <c r="AL154" t="s">
        <v>255</v>
      </c>
      <c r="AM154" t="s">
        <v>84</v>
      </c>
      <c r="AN154" t="s">
        <v>256</v>
      </c>
      <c r="AO154" t="s">
        <v>1958</v>
      </c>
      <c r="AP154" t="s">
        <v>74</v>
      </c>
      <c r="AQ154" t="s">
        <v>74</v>
      </c>
      <c r="AR154" t="s">
        <v>1959</v>
      </c>
      <c r="AS154" t="s">
        <v>74</v>
      </c>
      <c r="AT154" t="s">
        <v>1945</v>
      </c>
      <c r="AU154">
        <v>1992</v>
      </c>
      <c r="AV154">
        <v>39</v>
      </c>
      <c r="AW154" t="s">
        <v>1960</v>
      </c>
      <c r="AX154" t="s">
        <v>74</v>
      </c>
      <c r="AY154" t="s">
        <v>74</v>
      </c>
      <c r="AZ154" t="s">
        <v>74</v>
      </c>
      <c r="BA154" t="s">
        <v>74</v>
      </c>
      <c r="BB154">
        <v>1201</v>
      </c>
      <c r="BC154">
        <v>1220</v>
      </c>
      <c r="BD154" t="s">
        <v>74</v>
      </c>
      <c r="BE154" t="s">
        <v>1971</v>
      </c>
      <c r="BF154" t="str">
        <f>HYPERLINK("http://dx.doi.org/10.1016/0198-0149(92)90064-Z","http://dx.doi.org/10.1016/0198-0149(92)90064-Z")</f>
        <v>http://dx.doi.org/10.1016/0198-0149(92)90064-Z</v>
      </c>
      <c r="BG154" t="s">
        <v>74</v>
      </c>
      <c r="BH154" t="s">
        <v>74</v>
      </c>
      <c r="BI154">
        <v>20</v>
      </c>
      <c r="BJ154" t="s">
        <v>584</v>
      </c>
      <c r="BK154" t="s">
        <v>92</v>
      </c>
      <c r="BL154" t="s">
        <v>584</v>
      </c>
      <c r="BM154" t="s">
        <v>1962</v>
      </c>
      <c r="BN154" t="s">
        <v>74</v>
      </c>
      <c r="BO154" t="s">
        <v>74</v>
      </c>
      <c r="BP154" t="s">
        <v>74</v>
      </c>
      <c r="BQ154" t="s">
        <v>74</v>
      </c>
      <c r="BR154" t="s">
        <v>95</v>
      </c>
      <c r="BS154" t="s">
        <v>1972</v>
      </c>
      <c r="BT154" t="str">
        <f>HYPERLINK("https%3A%2F%2Fwww.webofscience.com%2Fwos%2Fwoscc%2Ffull-record%2FWOS:A1992JH54000009","View Full Record in Web of Science")</f>
        <v>View Full Record in Web of Science</v>
      </c>
    </row>
    <row r="155" spans="1:72" x14ac:dyDescent="0.15">
      <c r="A155" t="s">
        <v>72</v>
      </c>
      <c r="B155" t="s">
        <v>1973</v>
      </c>
      <c r="C155" t="s">
        <v>74</v>
      </c>
      <c r="D155" t="s">
        <v>74</v>
      </c>
      <c r="E155" t="s">
        <v>74</v>
      </c>
      <c r="F155" t="s">
        <v>1973</v>
      </c>
      <c r="G155" t="s">
        <v>74</v>
      </c>
      <c r="H155" t="s">
        <v>74</v>
      </c>
      <c r="I155" t="s">
        <v>1974</v>
      </c>
      <c r="J155" t="s">
        <v>1952</v>
      </c>
      <c r="K155" t="s">
        <v>74</v>
      </c>
      <c r="L155" t="s">
        <v>74</v>
      </c>
      <c r="M155" t="s">
        <v>77</v>
      </c>
      <c r="N155" t="s">
        <v>78</v>
      </c>
      <c r="O155" t="s">
        <v>74</v>
      </c>
      <c r="P155" t="s">
        <v>74</v>
      </c>
      <c r="Q155" t="s">
        <v>74</v>
      </c>
      <c r="R155" t="s">
        <v>74</v>
      </c>
      <c r="S155" t="s">
        <v>74</v>
      </c>
      <c r="T155" t="s">
        <v>74</v>
      </c>
      <c r="U155" t="s">
        <v>1975</v>
      </c>
      <c r="V155" t="s">
        <v>1976</v>
      </c>
      <c r="W155" t="s">
        <v>1977</v>
      </c>
      <c r="X155" t="s">
        <v>1978</v>
      </c>
      <c r="Y155" t="s">
        <v>74</v>
      </c>
      <c r="Z155" t="s">
        <v>74</v>
      </c>
      <c r="AA155" t="s">
        <v>74</v>
      </c>
      <c r="AB155" t="s">
        <v>74</v>
      </c>
      <c r="AC155" t="s">
        <v>74</v>
      </c>
      <c r="AD155" t="s">
        <v>74</v>
      </c>
      <c r="AE155" t="s">
        <v>74</v>
      </c>
      <c r="AF155" t="s">
        <v>74</v>
      </c>
      <c r="AG155">
        <v>33</v>
      </c>
      <c r="AH155">
        <v>35</v>
      </c>
      <c r="AI155">
        <v>43</v>
      </c>
      <c r="AJ155">
        <v>2</v>
      </c>
      <c r="AK155">
        <v>10</v>
      </c>
      <c r="AL155" t="s">
        <v>255</v>
      </c>
      <c r="AM155" t="s">
        <v>84</v>
      </c>
      <c r="AN155" t="s">
        <v>256</v>
      </c>
      <c r="AO155" t="s">
        <v>1958</v>
      </c>
      <c r="AP155" t="s">
        <v>74</v>
      </c>
      <c r="AQ155" t="s">
        <v>74</v>
      </c>
      <c r="AR155" t="s">
        <v>1959</v>
      </c>
      <c r="AS155" t="s">
        <v>74</v>
      </c>
      <c r="AT155" t="s">
        <v>1945</v>
      </c>
      <c r="AU155">
        <v>1992</v>
      </c>
      <c r="AV155">
        <v>39</v>
      </c>
      <c r="AW155" t="s">
        <v>1960</v>
      </c>
      <c r="AX155" t="s">
        <v>74</v>
      </c>
      <c r="AY155" t="s">
        <v>74</v>
      </c>
      <c r="AZ155" t="s">
        <v>74</v>
      </c>
      <c r="BA155" t="s">
        <v>74</v>
      </c>
      <c r="BB155">
        <v>1315</v>
      </c>
      <c r="BC155">
        <v>1327</v>
      </c>
      <c r="BD155" t="s">
        <v>74</v>
      </c>
      <c r="BE155" t="s">
        <v>1979</v>
      </c>
      <c r="BF155" t="str">
        <f>HYPERLINK("http://dx.doi.org/10.1016/0198-0149(92)90071-Z","http://dx.doi.org/10.1016/0198-0149(92)90071-Z")</f>
        <v>http://dx.doi.org/10.1016/0198-0149(92)90071-Z</v>
      </c>
      <c r="BG155" t="s">
        <v>74</v>
      </c>
      <c r="BH155" t="s">
        <v>74</v>
      </c>
      <c r="BI155">
        <v>13</v>
      </c>
      <c r="BJ155" t="s">
        <v>584</v>
      </c>
      <c r="BK155" t="s">
        <v>92</v>
      </c>
      <c r="BL155" t="s">
        <v>584</v>
      </c>
      <c r="BM155" t="s">
        <v>1962</v>
      </c>
      <c r="BN155" t="s">
        <v>74</v>
      </c>
      <c r="BO155" t="s">
        <v>74</v>
      </c>
      <c r="BP155" t="s">
        <v>74</v>
      </c>
      <c r="BQ155" t="s">
        <v>74</v>
      </c>
      <c r="BR155" t="s">
        <v>95</v>
      </c>
      <c r="BS155" t="s">
        <v>1980</v>
      </c>
      <c r="BT155" t="str">
        <f>HYPERLINK("https%3A%2F%2Fwww.webofscience.com%2Fwos%2Fwoscc%2Ffull-record%2FWOS:A1992JH54000016","View Full Record in Web of Science")</f>
        <v>View Full Record in Web of Science</v>
      </c>
    </row>
    <row r="156" spans="1:72" x14ac:dyDescent="0.15">
      <c r="A156" t="s">
        <v>72</v>
      </c>
      <c r="B156" t="s">
        <v>1981</v>
      </c>
      <c r="C156" t="s">
        <v>74</v>
      </c>
      <c r="D156" t="s">
        <v>74</v>
      </c>
      <c r="E156" t="s">
        <v>74</v>
      </c>
      <c r="F156" t="s">
        <v>1981</v>
      </c>
      <c r="G156" t="s">
        <v>74</v>
      </c>
      <c r="H156" t="s">
        <v>74</v>
      </c>
      <c r="I156" t="s">
        <v>1982</v>
      </c>
      <c r="J156" t="s">
        <v>285</v>
      </c>
      <c r="K156" t="s">
        <v>74</v>
      </c>
      <c r="L156" t="s">
        <v>74</v>
      </c>
      <c r="M156" t="s">
        <v>77</v>
      </c>
      <c r="N156" t="s">
        <v>78</v>
      </c>
      <c r="O156" t="s">
        <v>74</v>
      </c>
      <c r="P156" t="s">
        <v>74</v>
      </c>
      <c r="Q156" t="s">
        <v>74</v>
      </c>
      <c r="R156" t="s">
        <v>74</v>
      </c>
      <c r="S156" t="s">
        <v>74</v>
      </c>
      <c r="T156" t="s">
        <v>74</v>
      </c>
      <c r="U156" t="s">
        <v>1983</v>
      </c>
      <c r="V156" t="s">
        <v>1984</v>
      </c>
      <c r="W156" t="s">
        <v>1985</v>
      </c>
      <c r="X156" t="s">
        <v>1986</v>
      </c>
      <c r="Y156" t="s">
        <v>1987</v>
      </c>
      <c r="Z156" t="s">
        <v>74</v>
      </c>
      <c r="AA156" t="s">
        <v>1988</v>
      </c>
      <c r="AB156" t="s">
        <v>74</v>
      </c>
      <c r="AC156" t="s">
        <v>74</v>
      </c>
      <c r="AD156" t="s">
        <v>74</v>
      </c>
      <c r="AE156" t="s">
        <v>74</v>
      </c>
      <c r="AF156" t="s">
        <v>74</v>
      </c>
      <c r="AG156">
        <v>51</v>
      </c>
      <c r="AH156">
        <v>57</v>
      </c>
      <c r="AI156">
        <v>60</v>
      </c>
      <c r="AJ156">
        <v>0</v>
      </c>
      <c r="AK156">
        <v>9</v>
      </c>
      <c r="AL156" t="s">
        <v>271</v>
      </c>
      <c r="AM156" t="s">
        <v>272</v>
      </c>
      <c r="AN156" t="s">
        <v>273</v>
      </c>
      <c r="AO156" t="s">
        <v>292</v>
      </c>
      <c r="AP156" t="s">
        <v>74</v>
      </c>
      <c r="AQ156" t="s">
        <v>74</v>
      </c>
      <c r="AR156" t="s">
        <v>293</v>
      </c>
      <c r="AS156" t="s">
        <v>294</v>
      </c>
      <c r="AT156" t="s">
        <v>1863</v>
      </c>
      <c r="AU156">
        <v>1992</v>
      </c>
      <c r="AV156">
        <v>111</v>
      </c>
      <c r="AW156" t="s">
        <v>1989</v>
      </c>
      <c r="AX156" t="s">
        <v>74</v>
      </c>
      <c r="AY156" t="s">
        <v>74</v>
      </c>
      <c r="AZ156" t="s">
        <v>74</v>
      </c>
      <c r="BA156" t="s">
        <v>74</v>
      </c>
      <c r="BB156">
        <v>287</v>
      </c>
      <c r="BC156">
        <v>303</v>
      </c>
      <c r="BD156" t="s">
        <v>74</v>
      </c>
      <c r="BE156" t="s">
        <v>1990</v>
      </c>
      <c r="BF156" t="str">
        <f>HYPERLINK("http://dx.doi.org/10.1016/0012-821X(92)90185-X","http://dx.doi.org/10.1016/0012-821X(92)90185-X")</f>
        <v>http://dx.doi.org/10.1016/0012-821X(92)90185-X</v>
      </c>
      <c r="BG156" t="s">
        <v>74</v>
      </c>
      <c r="BH156" t="s">
        <v>74</v>
      </c>
      <c r="BI156">
        <v>17</v>
      </c>
      <c r="BJ156" t="s">
        <v>297</v>
      </c>
      <c r="BK156" t="s">
        <v>92</v>
      </c>
      <c r="BL156" t="s">
        <v>297</v>
      </c>
      <c r="BM156" t="s">
        <v>1991</v>
      </c>
      <c r="BN156" t="s">
        <v>74</v>
      </c>
      <c r="BO156" t="s">
        <v>74</v>
      </c>
      <c r="BP156" t="s">
        <v>74</v>
      </c>
      <c r="BQ156" t="s">
        <v>74</v>
      </c>
      <c r="BR156" t="s">
        <v>95</v>
      </c>
      <c r="BS156" t="s">
        <v>1992</v>
      </c>
      <c r="BT156" t="str">
        <f>HYPERLINK("https%3A%2F%2Fwww.webofscience.com%2Fwos%2Fwoscc%2Ffull-record%2FWOS:A1992JH92200006","View Full Record in Web of Science")</f>
        <v>View Full Record in Web of Science</v>
      </c>
    </row>
    <row r="157" spans="1:72" x14ac:dyDescent="0.15">
      <c r="A157" t="s">
        <v>72</v>
      </c>
      <c r="B157" t="s">
        <v>1993</v>
      </c>
      <c r="C157" t="s">
        <v>74</v>
      </c>
      <c r="D157" t="s">
        <v>74</v>
      </c>
      <c r="E157" t="s">
        <v>74</v>
      </c>
      <c r="F157" t="s">
        <v>1993</v>
      </c>
      <c r="G157" t="s">
        <v>74</v>
      </c>
      <c r="H157" t="s">
        <v>74</v>
      </c>
      <c r="I157" t="s">
        <v>1994</v>
      </c>
      <c r="J157" t="s">
        <v>285</v>
      </c>
      <c r="K157" t="s">
        <v>74</v>
      </c>
      <c r="L157" t="s">
        <v>74</v>
      </c>
      <c r="M157" t="s">
        <v>77</v>
      </c>
      <c r="N157" t="s">
        <v>78</v>
      </c>
      <c r="O157" t="s">
        <v>74</v>
      </c>
      <c r="P157" t="s">
        <v>74</v>
      </c>
      <c r="Q157" t="s">
        <v>74</v>
      </c>
      <c r="R157" t="s">
        <v>74</v>
      </c>
      <c r="S157" t="s">
        <v>74</v>
      </c>
      <c r="T157" t="s">
        <v>74</v>
      </c>
      <c r="U157" t="s">
        <v>1995</v>
      </c>
      <c r="V157" t="s">
        <v>1996</v>
      </c>
      <c r="W157" t="s">
        <v>1997</v>
      </c>
      <c r="X157" t="s">
        <v>269</v>
      </c>
      <c r="Y157" t="s">
        <v>1998</v>
      </c>
      <c r="Z157" t="s">
        <v>74</v>
      </c>
      <c r="AA157" t="s">
        <v>74</v>
      </c>
      <c r="AB157" t="s">
        <v>74</v>
      </c>
      <c r="AC157" t="s">
        <v>74</v>
      </c>
      <c r="AD157" t="s">
        <v>74</v>
      </c>
      <c r="AE157" t="s">
        <v>74</v>
      </c>
      <c r="AF157" t="s">
        <v>74</v>
      </c>
      <c r="AG157">
        <v>17</v>
      </c>
      <c r="AH157">
        <v>11</v>
      </c>
      <c r="AI157">
        <v>11</v>
      </c>
      <c r="AJ157">
        <v>0</v>
      </c>
      <c r="AK157">
        <v>6</v>
      </c>
      <c r="AL157" t="s">
        <v>271</v>
      </c>
      <c r="AM157" t="s">
        <v>272</v>
      </c>
      <c r="AN157" t="s">
        <v>273</v>
      </c>
      <c r="AO157" t="s">
        <v>292</v>
      </c>
      <c r="AP157" t="s">
        <v>74</v>
      </c>
      <c r="AQ157" t="s">
        <v>74</v>
      </c>
      <c r="AR157" t="s">
        <v>293</v>
      </c>
      <c r="AS157" t="s">
        <v>294</v>
      </c>
      <c r="AT157" t="s">
        <v>1863</v>
      </c>
      <c r="AU157">
        <v>1992</v>
      </c>
      <c r="AV157">
        <v>111</v>
      </c>
      <c r="AW157" t="s">
        <v>1989</v>
      </c>
      <c r="AX157" t="s">
        <v>74</v>
      </c>
      <c r="AY157" t="s">
        <v>74</v>
      </c>
      <c r="AZ157" t="s">
        <v>74</v>
      </c>
      <c r="BA157" t="s">
        <v>74</v>
      </c>
      <c r="BB157">
        <v>455</v>
      </c>
      <c r="BC157">
        <v>466</v>
      </c>
      <c r="BD157" t="s">
        <v>74</v>
      </c>
      <c r="BE157" t="s">
        <v>1999</v>
      </c>
      <c r="BF157" t="str">
        <f>HYPERLINK("http://dx.doi.org/10.1016/0012-821X(92)90196-3","http://dx.doi.org/10.1016/0012-821X(92)90196-3")</f>
        <v>http://dx.doi.org/10.1016/0012-821X(92)90196-3</v>
      </c>
      <c r="BG157" t="s">
        <v>74</v>
      </c>
      <c r="BH157" t="s">
        <v>74</v>
      </c>
      <c r="BI157">
        <v>12</v>
      </c>
      <c r="BJ157" t="s">
        <v>297</v>
      </c>
      <c r="BK157" t="s">
        <v>92</v>
      </c>
      <c r="BL157" t="s">
        <v>297</v>
      </c>
      <c r="BM157" t="s">
        <v>1991</v>
      </c>
      <c r="BN157" t="s">
        <v>74</v>
      </c>
      <c r="BO157" t="s">
        <v>74</v>
      </c>
      <c r="BP157" t="s">
        <v>74</v>
      </c>
      <c r="BQ157" t="s">
        <v>74</v>
      </c>
      <c r="BR157" t="s">
        <v>95</v>
      </c>
      <c r="BS157" t="s">
        <v>2000</v>
      </c>
      <c r="BT157" t="str">
        <f>HYPERLINK("https%3A%2F%2Fwww.webofscience.com%2Fwos%2Fwoscc%2Ffull-record%2FWOS:A1992JH92200017","View Full Record in Web of Science")</f>
        <v>View Full Record in Web of Science</v>
      </c>
    </row>
    <row r="158" spans="1:72" x14ac:dyDescent="0.15">
      <c r="A158" t="s">
        <v>72</v>
      </c>
      <c r="B158" t="s">
        <v>2001</v>
      </c>
      <c r="C158" t="s">
        <v>74</v>
      </c>
      <c r="D158" t="s">
        <v>74</v>
      </c>
      <c r="E158" t="s">
        <v>74</v>
      </c>
      <c r="F158" t="s">
        <v>2001</v>
      </c>
      <c r="G158" t="s">
        <v>74</v>
      </c>
      <c r="H158" t="s">
        <v>74</v>
      </c>
      <c r="I158" t="s">
        <v>2002</v>
      </c>
      <c r="J158" t="s">
        <v>2003</v>
      </c>
      <c r="K158" t="s">
        <v>74</v>
      </c>
      <c r="L158" t="s">
        <v>74</v>
      </c>
      <c r="M158" t="s">
        <v>77</v>
      </c>
      <c r="N158" t="s">
        <v>78</v>
      </c>
      <c r="O158" t="s">
        <v>74</v>
      </c>
      <c r="P158" t="s">
        <v>74</v>
      </c>
      <c r="Q158" t="s">
        <v>74</v>
      </c>
      <c r="R158" t="s">
        <v>74</v>
      </c>
      <c r="S158" t="s">
        <v>74</v>
      </c>
      <c r="T158" t="s">
        <v>74</v>
      </c>
      <c r="U158" t="s">
        <v>74</v>
      </c>
      <c r="V158" t="s">
        <v>2004</v>
      </c>
      <c r="W158" t="s">
        <v>74</v>
      </c>
      <c r="X158" t="s">
        <v>74</v>
      </c>
      <c r="Y158" t="s">
        <v>2005</v>
      </c>
      <c r="Z158" t="s">
        <v>74</v>
      </c>
      <c r="AA158" t="s">
        <v>74</v>
      </c>
      <c r="AB158" t="s">
        <v>74</v>
      </c>
      <c r="AC158" t="s">
        <v>74</v>
      </c>
      <c r="AD158" t="s">
        <v>74</v>
      </c>
      <c r="AE158" t="s">
        <v>74</v>
      </c>
      <c r="AF158" t="s">
        <v>74</v>
      </c>
      <c r="AG158">
        <v>8</v>
      </c>
      <c r="AH158">
        <v>7</v>
      </c>
      <c r="AI158">
        <v>7</v>
      </c>
      <c r="AJ158">
        <v>1</v>
      </c>
      <c r="AK158">
        <v>6</v>
      </c>
      <c r="AL158" t="s">
        <v>2006</v>
      </c>
      <c r="AM158" t="s">
        <v>2007</v>
      </c>
      <c r="AN158" t="s">
        <v>2008</v>
      </c>
      <c r="AO158" t="s">
        <v>2009</v>
      </c>
      <c r="AP158" t="s">
        <v>74</v>
      </c>
      <c r="AQ158" t="s">
        <v>74</v>
      </c>
      <c r="AR158" t="s">
        <v>2003</v>
      </c>
      <c r="AS158" t="s">
        <v>2010</v>
      </c>
      <c r="AT158" t="s">
        <v>1863</v>
      </c>
      <c r="AU158">
        <v>1992</v>
      </c>
      <c r="AV158">
        <v>92</v>
      </c>
      <c r="AW158" t="s">
        <v>74</v>
      </c>
      <c r="AX158">
        <v>2</v>
      </c>
      <c r="AY158" t="s">
        <v>74</v>
      </c>
      <c r="AZ158" t="s">
        <v>74</v>
      </c>
      <c r="BA158" t="s">
        <v>74</v>
      </c>
      <c r="BB158">
        <v>65</v>
      </c>
      <c r="BC158">
        <v>71</v>
      </c>
      <c r="BD158" t="s">
        <v>74</v>
      </c>
      <c r="BE158" t="s">
        <v>2011</v>
      </c>
      <c r="BF158" t="str">
        <f>HYPERLINK("http://dx.doi.org/10.1071/MU9920065","http://dx.doi.org/10.1071/MU9920065")</f>
        <v>http://dx.doi.org/10.1071/MU9920065</v>
      </c>
      <c r="BG158" t="s">
        <v>74</v>
      </c>
      <c r="BH158" t="s">
        <v>74</v>
      </c>
      <c r="BI158">
        <v>7</v>
      </c>
      <c r="BJ158" t="s">
        <v>1351</v>
      </c>
      <c r="BK158" t="s">
        <v>92</v>
      </c>
      <c r="BL158" t="s">
        <v>243</v>
      </c>
      <c r="BM158" t="s">
        <v>2012</v>
      </c>
      <c r="BN158" t="s">
        <v>74</v>
      </c>
      <c r="BO158" t="s">
        <v>74</v>
      </c>
      <c r="BP158" t="s">
        <v>74</v>
      </c>
      <c r="BQ158" t="s">
        <v>74</v>
      </c>
      <c r="BR158" t="s">
        <v>95</v>
      </c>
      <c r="BS158" t="s">
        <v>2013</v>
      </c>
      <c r="BT158" t="str">
        <f>HYPERLINK("https%3A%2F%2Fwww.webofscience.com%2Fwos%2Fwoscc%2Ffull-record%2FWOS:A1992JR04500001","View Full Record in Web of Science")</f>
        <v>View Full Record in Web of Science</v>
      </c>
    </row>
    <row r="159" spans="1:72" x14ac:dyDescent="0.15">
      <c r="A159" t="s">
        <v>72</v>
      </c>
      <c r="B159" t="s">
        <v>2014</v>
      </c>
      <c r="C159" t="s">
        <v>74</v>
      </c>
      <c r="D159" t="s">
        <v>74</v>
      </c>
      <c r="E159" t="s">
        <v>74</v>
      </c>
      <c r="F159" t="s">
        <v>2014</v>
      </c>
      <c r="G159" t="s">
        <v>74</v>
      </c>
      <c r="H159" t="s">
        <v>74</v>
      </c>
      <c r="I159" t="s">
        <v>2015</v>
      </c>
      <c r="J159" t="s">
        <v>2016</v>
      </c>
      <c r="K159" t="s">
        <v>74</v>
      </c>
      <c r="L159" t="s">
        <v>74</v>
      </c>
      <c r="M159" t="s">
        <v>77</v>
      </c>
      <c r="N159" t="s">
        <v>78</v>
      </c>
      <c r="O159" t="s">
        <v>74</v>
      </c>
      <c r="P159" t="s">
        <v>74</v>
      </c>
      <c r="Q159" t="s">
        <v>74</v>
      </c>
      <c r="R159" t="s">
        <v>74</v>
      </c>
      <c r="S159" t="s">
        <v>74</v>
      </c>
      <c r="T159" t="s">
        <v>74</v>
      </c>
      <c r="U159" t="s">
        <v>2017</v>
      </c>
      <c r="V159" t="s">
        <v>2018</v>
      </c>
      <c r="W159" t="s">
        <v>74</v>
      </c>
      <c r="X159" t="s">
        <v>74</v>
      </c>
      <c r="Y159" t="s">
        <v>2019</v>
      </c>
      <c r="Z159" t="s">
        <v>74</v>
      </c>
      <c r="AA159" t="s">
        <v>74</v>
      </c>
      <c r="AB159" t="s">
        <v>74</v>
      </c>
      <c r="AC159" t="s">
        <v>74</v>
      </c>
      <c r="AD159" t="s">
        <v>74</v>
      </c>
      <c r="AE159" t="s">
        <v>74</v>
      </c>
      <c r="AF159" t="s">
        <v>74</v>
      </c>
      <c r="AG159">
        <v>21</v>
      </c>
      <c r="AH159">
        <v>37</v>
      </c>
      <c r="AI159">
        <v>37</v>
      </c>
      <c r="AJ159">
        <v>1</v>
      </c>
      <c r="AK159">
        <v>7</v>
      </c>
      <c r="AL159" t="s">
        <v>255</v>
      </c>
      <c r="AM159" t="s">
        <v>84</v>
      </c>
      <c r="AN159" t="s">
        <v>256</v>
      </c>
      <c r="AO159" t="s">
        <v>2020</v>
      </c>
      <c r="AP159" t="s">
        <v>74</v>
      </c>
      <c r="AQ159" t="s">
        <v>74</v>
      </c>
      <c r="AR159" t="s">
        <v>2021</v>
      </c>
      <c r="AS159" t="s">
        <v>2022</v>
      </c>
      <c r="AT159" t="s">
        <v>1863</v>
      </c>
      <c r="AU159">
        <v>1992</v>
      </c>
      <c r="AV159">
        <v>56</v>
      </c>
      <c r="AW159">
        <v>7</v>
      </c>
      <c r="AX159" t="s">
        <v>74</v>
      </c>
      <c r="AY159" t="s">
        <v>74</v>
      </c>
      <c r="AZ159" t="s">
        <v>74</v>
      </c>
      <c r="BA159" t="s">
        <v>74</v>
      </c>
      <c r="BB159">
        <v>2923</v>
      </c>
      <c r="BC159">
        <v>2929</v>
      </c>
      <c r="BD159" t="s">
        <v>74</v>
      </c>
      <c r="BE159" t="s">
        <v>2023</v>
      </c>
      <c r="BF159" t="str">
        <f>HYPERLINK("http://dx.doi.org/10.1016/0016-7037(92)90368-S","http://dx.doi.org/10.1016/0016-7037(92)90368-S")</f>
        <v>http://dx.doi.org/10.1016/0016-7037(92)90368-S</v>
      </c>
      <c r="BG159" t="s">
        <v>74</v>
      </c>
      <c r="BH159" t="s">
        <v>74</v>
      </c>
      <c r="BI159">
        <v>7</v>
      </c>
      <c r="BJ159" t="s">
        <v>297</v>
      </c>
      <c r="BK159" t="s">
        <v>92</v>
      </c>
      <c r="BL159" t="s">
        <v>297</v>
      </c>
      <c r="BM159" t="s">
        <v>2024</v>
      </c>
      <c r="BN159" t="s">
        <v>74</v>
      </c>
      <c r="BO159" t="s">
        <v>74</v>
      </c>
      <c r="BP159" t="s">
        <v>74</v>
      </c>
      <c r="BQ159" t="s">
        <v>74</v>
      </c>
      <c r="BR159" t="s">
        <v>95</v>
      </c>
      <c r="BS159" t="s">
        <v>2025</v>
      </c>
      <c r="BT159" t="str">
        <f>HYPERLINK("https%3A%2F%2Fwww.webofscience.com%2Fwos%2Fwoscc%2Ffull-record%2FWOS:A1992JD83900024","View Full Record in Web of Science")</f>
        <v>View Full Record in Web of Science</v>
      </c>
    </row>
    <row r="160" spans="1:72" x14ac:dyDescent="0.15">
      <c r="A160" t="s">
        <v>72</v>
      </c>
      <c r="B160" t="s">
        <v>2026</v>
      </c>
      <c r="C160" t="s">
        <v>74</v>
      </c>
      <c r="D160" t="s">
        <v>74</v>
      </c>
      <c r="E160" t="s">
        <v>74</v>
      </c>
      <c r="F160" t="s">
        <v>2026</v>
      </c>
      <c r="G160" t="s">
        <v>74</v>
      </c>
      <c r="H160" t="s">
        <v>74</v>
      </c>
      <c r="I160" t="s">
        <v>2027</v>
      </c>
      <c r="J160" t="s">
        <v>321</v>
      </c>
      <c r="K160" t="s">
        <v>74</v>
      </c>
      <c r="L160" t="s">
        <v>74</v>
      </c>
      <c r="M160" t="s">
        <v>322</v>
      </c>
      <c r="N160" t="s">
        <v>337</v>
      </c>
      <c r="O160" t="s">
        <v>74</v>
      </c>
      <c r="P160" t="s">
        <v>74</v>
      </c>
      <c r="Q160" t="s">
        <v>74</v>
      </c>
      <c r="R160" t="s">
        <v>74</v>
      </c>
      <c r="S160" t="s">
        <v>74</v>
      </c>
      <c r="T160" t="s">
        <v>74</v>
      </c>
      <c r="U160" t="s">
        <v>2028</v>
      </c>
      <c r="V160" t="s">
        <v>74</v>
      </c>
      <c r="W160" t="s">
        <v>2029</v>
      </c>
      <c r="X160" t="s">
        <v>2030</v>
      </c>
      <c r="Y160" t="s">
        <v>2031</v>
      </c>
      <c r="Z160" t="s">
        <v>74</v>
      </c>
      <c r="AA160" t="s">
        <v>74</v>
      </c>
      <c r="AB160" t="s">
        <v>74</v>
      </c>
      <c r="AC160" t="s">
        <v>74</v>
      </c>
      <c r="AD160" t="s">
        <v>74</v>
      </c>
      <c r="AE160" t="s">
        <v>74</v>
      </c>
      <c r="AF160" t="s">
        <v>74</v>
      </c>
      <c r="AG160">
        <v>9</v>
      </c>
      <c r="AH160">
        <v>4</v>
      </c>
      <c r="AI160">
        <v>4</v>
      </c>
      <c r="AJ160">
        <v>0</v>
      </c>
      <c r="AK160">
        <v>0</v>
      </c>
      <c r="AL160" t="s">
        <v>326</v>
      </c>
      <c r="AM160" t="s">
        <v>327</v>
      </c>
      <c r="AN160" t="s">
        <v>328</v>
      </c>
      <c r="AO160" t="s">
        <v>329</v>
      </c>
      <c r="AP160" t="s">
        <v>74</v>
      </c>
      <c r="AQ160" t="s">
        <v>74</v>
      </c>
      <c r="AR160" t="s">
        <v>330</v>
      </c>
      <c r="AS160" t="s">
        <v>331</v>
      </c>
      <c r="AT160" t="s">
        <v>1945</v>
      </c>
      <c r="AU160">
        <v>1992</v>
      </c>
      <c r="AV160">
        <v>32</v>
      </c>
      <c r="AW160">
        <v>4</v>
      </c>
      <c r="AX160" t="s">
        <v>74</v>
      </c>
      <c r="AY160" t="s">
        <v>74</v>
      </c>
      <c r="AZ160" t="s">
        <v>74</v>
      </c>
      <c r="BA160" t="s">
        <v>74</v>
      </c>
      <c r="BB160">
        <v>141</v>
      </c>
      <c r="BC160">
        <v>144</v>
      </c>
      <c r="BD160" t="s">
        <v>74</v>
      </c>
      <c r="BE160" t="s">
        <v>74</v>
      </c>
      <c r="BF160" t="s">
        <v>74</v>
      </c>
      <c r="BG160" t="s">
        <v>74</v>
      </c>
      <c r="BH160" t="s">
        <v>74</v>
      </c>
      <c r="BI160">
        <v>4</v>
      </c>
      <c r="BJ160" t="s">
        <v>297</v>
      </c>
      <c r="BK160" t="s">
        <v>92</v>
      </c>
      <c r="BL160" t="s">
        <v>297</v>
      </c>
      <c r="BM160" t="s">
        <v>2032</v>
      </c>
      <c r="BN160" t="s">
        <v>74</v>
      </c>
      <c r="BO160" t="s">
        <v>74</v>
      </c>
      <c r="BP160" t="s">
        <v>74</v>
      </c>
      <c r="BQ160" t="s">
        <v>74</v>
      </c>
      <c r="BR160" t="s">
        <v>95</v>
      </c>
      <c r="BS160" t="s">
        <v>2033</v>
      </c>
      <c r="BT160" t="str">
        <f>HYPERLINK("https%3A%2F%2Fwww.webofscience.com%2Fwos%2Fwoscc%2Ffull-record%2FWOS:A1992JV37300025","View Full Record in Web of Science")</f>
        <v>View Full Record in Web of Science</v>
      </c>
    </row>
    <row r="161" spans="1:72" x14ac:dyDescent="0.15">
      <c r="A161" t="s">
        <v>72</v>
      </c>
      <c r="B161" t="s">
        <v>2034</v>
      </c>
      <c r="C161" t="s">
        <v>74</v>
      </c>
      <c r="D161" t="s">
        <v>74</v>
      </c>
      <c r="E161" t="s">
        <v>74</v>
      </c>
      <c r="F161" t="s">
        <v>2034</v>
      </c>
      <c r="G161" t="s">
        <v>74</v>
      </c>
      <c r="H161" t="s">
        <v>74</v>
      </c>
      <c r="I161" t="s">
        <v>2035</v>
      </c>
      <c r="J161" t="s">
        <v>2036</v>
      </c>
      <c r="K161" t="s">
        <v>74</v>
      </c>
      <c r="L161" t="s">
        <v>74</v>
      </c>
      <c r="M161" t="s">
        <v>77</v>
      </c>
      <c r="N161" t="s">
        <v>78</v>
      </c>
      <c r="O161" t="s">
        <v>74</v>
      </c>
      <c r="P161" t="s">
        <v>74</v>
      </c>
      <c r="Q161" t="s">
        <v>74</v>
      </c>
      <c r="R161" t="s">
        <v>74</v>
      </c>
      <c r="S161" t="s">
        <v>74</v>
      </c>
      <c r="T161" t="s">
        <v>74</v>
      </c>
      <c r="U161" t="s">
        <v>2037</v>
      </c>
      <c r="V161" t="s">
        <v>2038</v>
      </c>
      <c r="W161" t="s">
        <v>2039</v>
      </c>
      <c r="X161" t="s">
        <v>443</v>
      </c>
      <c r="Y161" t="s">
        <v>2040</v>
      </c>
      <c r="Z161" t="s">
        <v>74</v>
      </c>
      <c r="AA161" t="s">
        <v>74</v>
      </c>
      <c r="AB161" t="s">
        <v>74</v>
      </c>
      <c r="AC161" t="s">
        <v>74</v>
      </c>
      <c r="AD161" t="s">
        <v>74</v>
      </c>
      <c r="AE161" t="s">
        <v>74</v>
      </c>
      <c r="AF161" t="s">
        <v>74</v>
      </c>
      <c r="AG161">
        <v>30</v>
      </c>
      <c r="AH161">
        <v>95</v>
      </c>
      <c r="AI161">
        <v>99</v>
      </c>
      <c r="AJ161">
        <v>0</v>
      </c>
      <c r="AK161">
        <v>20</v>
      </c>
      <c r="AL161" t="s">
        <v>2041</v>
      </c>
      <c r="AM161" t="s">
        <v>2042</v>
      </c>
      <c r="AN161" t="s">
        <v>2043</v>
      </c>
      <c r="AO161" t="s">
        <v>2044</v>
      </c>
      <c r="AP161" t="s">
        <v>74</v>
      </c>
      <c r="AQ161" t="s">
        <v>74</v>
      </c>
      <c r="AR161" t="s">
        <v>2036</v>
      </c>
      <c r="AS161" t="s">
        <v>2045</v>
      </c>
      <c r="AT161" t="s">
        <v>1863</v>
      </c>
      <c r="AU161">
        <v>1992</v>
      </c>
      <c r="AV161">
        <v>134</v>
      </c>
      <c r="AW161">
        <v>3</v>
      </c>
      <c r="AX161" t="s">
        <v>74</v>
      </c>
      <c r="AY161" t="s">
        <v>74</v>
      </c>
      <c r="AZ161" t="s">
        <v>74</v>
      </c>
      <c r="BA161" t="s">
        <v>74</v>
      </c>
      <c r="BB161">
        <v>219</v>
      </c>
      <c r="BC161">
        <v>228</v>
      </c>
      <c r="BD161" t="s">
        <v>74</v>
      </c>
      <c r="BE161" t="s">
        <v>2046</v>
      </c>
      <c r="BF161" t="str">
        <f>HYPERLINK("http://dx.doi.org/10.1111/j.1474-919X.1992.tb03803.x","http://dx.doi.org/10.1111/j.1474-919X.1992.tb03803.x")</f>
        <v>http://dx.doi.org/10.1111/j.1474-919X.1992.tb03803.x</v>
      </c>
      <c r="BG161" t="s">
        <v>74</v>
      </c>
      <c r="BH161" t="s">
        <v>74</v>
      </c>
      <c r="BI161">
        <v>10</v>
      </c>
      <c r="BJ161" t="s">
        <v>1351</v>
      </c>
      <c r="BK161" t="s">
        <v>92</v>
      </c>
      <c r="BL161" t="s">
        <v>243</v>
      </c>
      <c r="BM161" t="s">
        <v>2047</v>
      </c>
      <c r="BN161" t="s">
        <v>74</v>
      </c>
      <c r="BO161" t="s">
        <v>74</v>
      </c>
      <c r="BP161" t="s">
        <v>74</v>
      </c>
      <c r="BQ161" t="s">
        <v>74</v>
      </c>
      <c r="BR161" t="s">
        <v>95</v>
      </c>
      <c r="BS161" t="s">
        <v>2048</v>
      </c>
      <c r="BT161" t="str">
        <f>HYPERLINK("https%3A%2F%2Fwww.webofscience.com%2Fwos%2Fwoscc%2Ffull-record%2FWOS:A1992JF03500001","View Full Record in Web of Science")</f>
        <v>View Full Record in Web of Science</v>
      </c>
    </row>
    <row r="162" spans="1:72" x14ac:dyDescent="0.15">
      <c r="A162" t="s">
        <v>72</v>
      </c>
      <c r="B162" t="s">
        <v>2049</v>
      </c>
      <c r="C162" t="s">
        <v>74</v>
      </c>
      <c r="D162" t="s">
        <v>74</v>
      </c>
      <c r="E162" t="s">
        <v>74</v>
      </c>
      <c r="F162" t="s">
        <v>2049</v>
      </c>
      <c r="G162" t="s">
        <v>74</v>
      </c>
      <c r="H162" t="s">
        <v>74</v>
      </c>
      <c r="I162" t="s">
        <v>2050</v>
      </c>
      <c r="J162" t="s">
        <v>2051</v>
      </c>
      <c r="K162" t="s">
        <v>74</v>
      </c>
      <c r="L162" t="s">
        <v>74</v>
      </c>
      <c r="M162" t="s">
        <v>77</v>
      </c>
      <c r="N162" t="s">
        <v>78</v>
      </c>
      <c r="O162" t="s">
        <v>74</v>
      </c>
      <c r="P162" t="s">
        <v>74</v>
      </c>
      <c r="Q162" t="s">
        <v>74</v>
      </c>
      <c r="R162" t="s">
        <v>74</v>
      </c>
      <c r="S162" t="s">
        <v>74</v>
      </c>
      <c r="T162" t="s">
        <v>74</v>
      </c>
      <c r="U162" t="s">
        <v>2052</v>
      </c>
      <c r="V162" t="s">
        <v>2053</v>
      </c>
      <c r="W162" t="s">
        <v>2054</v>
      </c>
      <c r="X162" t="s">
        <v>2055</v>
      </c>
      <c r="Y162" t="s">
        <v>2056</v>
      </c>
      <c r="Z162" t="s">
        <v>74</v>
      </c>
      <c r="AA162" t="s">
        <v>74</v>
      </c>
      <c r="AB162" t="s">
        <v>74</v>
      </c>
      <c r="AC162" t="s">
        <v>74</v>
      </c>
      <c r="AD162" t="s">
        <v>74</v>
      </c>
      <c r="AE162" t="s">
        <v>74</v>
      </c>
      <c r="AF162" t="s">
        <v>74</v>
      </c>
      <c r="AG162">
        <v>9</v>
      </c>
      <c r="AH162">
        <v>3</v>
      </c>
      <c r="AI162">
        <v>3</v>
      </c>
      <c r="AJ162">
        <v>0</v>
      </c>
      <c r="AK162">
        <v>0</v>
      </c>
      <c r="AL162" t="s">
        <v>255</v>
      </c>
      <c r="AM162" t="s">
        <v>84</v>
      </c>
      <c r="AN162" t="s">
        <v>256</v>
      </c>
      <c r="AO162" t="s">
        <v>2057</v>
      </c>
      <c r="AP162" t="s">
        <v>74</v>
      </c>
      <c r="AQ162" t="s">
        <v>74</v>
      </c>
      <c r="AR162" t="s">
        <v>2058</v>
      </c>
      <c r="AS162" t="s">
        <v>2059</v>
      </c>
      <c r="AT162" t="s">
        <v>1945</v>
      </c>
      <c r="AU162">
        <v>1992</v>
      </c>
      <c r="AV162">
        <v>54</v>
      </c>
      <c r="AW162" t="s">
        <v>1946</v>
      </c>
      <c r="AX162" t="s">
        <v>74</v>
      </c>
      <c r="AY162" t="s">
        <v>74</v>
      </c>
      <c r="AZ162" t="s">
        <v>74</v>
      </c>
      <c r="BA162" t="s">
        <v>74</v>
      </c>
      <c r="BB162">
        <v>835</v>
      </c>
      <c r="BC162">
        <v>840</v>
      </c>
      <c r="BD162" t="s">
        <v>74</v>
      </c>
      <c r="BE162" t="s">
        <v>2060</v>
      </c>
      <c r="BF162" t="str">
        <f>HYPERLINK("http://dx.doi.org/10.1016/0021-9169(92)90049-Q","http://dx.doi.org/10.1016/0021-9169(92)90049-Q")</f>
        <v>http://dx.doi.org/10.1016/0021-9169(92)90049-Q</v>
      </c>
      <c r="BG162" t="s">
        <v>74</v>
      </c>
      <c r="BH162" t="s">
        <v>74</v>
      </c>
      <c r="BI162">
        <v>6</v>
      </c>
      <c r="BJ162" t="s">
        <v>379</v>
      </c>
      <c r="BK162" t="s">
        <v>92</v>
      </c>
      <c r="BL162" t="s">
        <v>379</v>
      </c>
      <c r="BM162" t="s">
        <v>2061</v>
      </c>
      <c r="BN162" t="s">
        <v>74</v>
      </c>
      <c r="BO162" t="s">
        <v>74</v>
      </c>
      <c r="BP162" t="s">
        <v>74</v>
      </c>
      <c r="BQ162" t="s">
        <v>74</v>
      </c>
      <c r="BR162" t="s">
        <v>95</v>
      </c>
      <c r="BS162" t="s">
        <v>2062</v>
      </c>
      <c r="BT162" t="str">
        <f>HYPERLINK("https%3A%2F%2Fwww.webofscience.com%2Fwos%2Fwoscc%2Ffull-record%2FWOS:A1992JF09100003","View Full Record in Web of Science")</f>
        <v>View Full Record in Web of Science</v>
      </c>
    </row>
    <row r="163" spans="1:72" x14ac:dyDescent="0.15">
      <c r="A163" t="s">
        <v>72</v>
      </c>
      <c r="B163" t="s">
        <v>2063</v>
      </c>
      <c r="C163" t="s">
        <v>74</v>
      </c>
      <c r="D163" t="s">
        <v>74</v>
      </c>
      <c r="E163" t="s">
        <v>74</v>
      </c>
      <c r="F163" t="s">
        <v>2063</v>
      </c>
      <c r="G163" t="s">
        <v>74</v>
      </c>
      <c r="H163" t="s">
        <v>74</v>
      </c>
      <c r="I163" t="s">
        <v>2064</v>
      </c>
      <c r="J163" t="s">
        <v>2051</v>
      </c>
      <c r="K163" t="s">
        <v>74</v>
      </c>
      <c r="L163" t="s">
        <v>74</v>
      </c>
      <c r="M163" t="s">
        <v>77</v>
      </c>
      <c r="N163" t="s">
        <v>78</v>
      </c>
      <c r="O163" t="s">
        <v>74</v>
      </c>
      <c r="P163" t="s">
        <v>74</v>
      </c>
      <c r="Q163" t="s">
        <v>74</v>
      </c>
      <c r="R163" t="s">
        <v>74</v>
      </c>
      <c r="S163" t="s">
        <v>74</v>
      </c>
      <c r="T163" t="s">
        <v>74</v>
      </c>
      <c r="U163" t="s">
        <v>2065</v>
      </c>
      <c r="V163" t="s">
        <v>2066</v>
      </c>
      <c r="W163" t="s">
        <v>74</v>
      </c>
      <c r="X163" t="s">
        <v>74</v>
      </c>
      <c r="Y163" t="s">
        <v>2067</v>
      </c>
      <c r="Z163" t="s">
        <v>74</v>
      </c>
      <c r="AA163" t="s">
        <v>74</v>
      </c>
      <c r="AB163" t="s">
        <v>74</v>
      </c>
      <c r="AC163" t="s">
        <v>74</v>
      </c>
      <c r="AD163" t="s">
        <v>74</v>
      </c>
      <c r="AE163" t="s">
        <v>74</v>
      </c>
      <c r="AF163" t="s">
        <v>74</v>
      </c>
      <c r="AG163">
        <v>43</v>
      </c>
      <c r="AH163">
        <v>4</v>
      </c>
      <c r="AI163">
        <v>4</v>
      </c>
      <c r="AJ163">
        <v>0</v>
      </c>
      <c r="AK163">
        <v>0</v>
      </c>
      <c r="AL163" t="s">
        <v>255</v>
      </c>
      <c r="AM163" t="s">
        <v>84</v>
      </c>
      <c r="AN163" t="s">
        <v>256</v>
      </c>
      <c r="AO163" t="s">
        <v>2057</v>
      </c>
      <c r="AP163" t="s">
        <v>74</v>
      </c>
      <c r="AQ163" t="s">
        <v>74</v>
      </c>
      <c r="AR163" t="s">
        <v>2058</v>
      </c>
      <c r="AS163" t="s">
        <v>2059</v>
      </c>
      <c r="AT163" t="s">
        <v>1945</v>
      </c>
      <c r="AU163">
        <v>1992</v>
      </c>
      <c r="AV163">
        <v>54</v>
      </c>
      <c r="AW163" t="s">
        <v>1946</v>
      </c>
      <c r="AX163" t="s">
        <v>74</v>
      </c>
      <c r="AY163" t="s">
        <v>74</v>
      </c>
      <c r="AZ163" t="s">
        <v>74</v>
      </c>
      <c r="BA163" t="s">
        <v>74</v>
      </c>
      <c r="BB163">
        <v>903</v>
      </c>
      <c r="BC163">
        <v>913</v>
      </c>
      <c r="BD163" t="s">
        <v>74</v>
      </c>
      <c r="BE163" t="s">
        <v>74</v>
      </c>
      <c r="BF163" t="s">
        <v>74</v>
      </c>
      <c r="BG163" t="s">
        <v>74</v>
      </c>
      <c r="BH163" t="s">
        <v>74</v>
      </c>
      <c r="BI163">
        <v>11</v>
      </c>
      <c r="BJ163" t="s">
        <v>379</v>
      </c>
      <c r="BK163" t="s">
        <v>92</v>
      </c>
      <c r="BL163" t="s">
        <v>379</v>
      </c>
      <c r="BM163" t="s">
        <v>2061</v>
      </c>
      <c r="BN163" t="s">
        <v>74</v>
      </c>
      <c r="BO163" t="s">
        <v>74</v>
      </c>
      <c r="BP163" t="s">
        <v>74</v>
      </c>
      <c r="BQ163" t="s">
        <v>74</v>
      </c>
      <c r="BR163" t="s">
        <v>95</v>
      </c>
      <c r="BS163" t="s">
        <v>2068</v>
      </c>
      <c r="BT163" t="str">
        <f>HYPERLINK("https%3A%2F%2Fwww.webofscience.com%2Fwos%2Fwoscc%2Ffull-record%2FWOS:A1992JF09100011","View Full Record in Web of Science")</f>
        <v>View Full Record in Web of Science</v>
      </c>
    </row>
    <row r="164" spans="1:72" x14ac:dyDescent="0.15">
      <c r="A164" t="s">
        <v>72</v>
      </c>
      <c r="B164" t="s">
        <v>2069</v>
      </c>
      <c r="C164" t="s">
        <v>74</v>
      </c>
      <c r="D164" t="s">
        <v>74</v>
      </c>
      <c r="E164" t="s">
        <v>74</v>
      </c>
      <c r="F164" t="s">
        <v>2069</v>
      </c>
      <c r="G164" t="s">
        <v>74</v>
      </c>
      <c r="H164" t="s">
        <v>74</v>
      </c>
      <c r="I164" t="s">
        <v>2070</v>
      </c>
      <c r="J164" t="s">
        <v>2051</v>
      </c>
      <c r="K164" t="s">
        <v>74</v>
      </c>
      <c r="L164" t="s">
        <v>74</v>
      </c>
      <c r="M164" t="s">
        <v>77</v>
      </c>
      <c r="N164" t="s">
        <v>78</v>
      </c>
      <c r="O164" t="s">
        <v>74</v>
      </c>
      <c r="P164" t="s">
        <v>74</v>
      </c>
      <c r="Q164" t="s">
        <v>74</v>
      </c>
      <c r="R164" t="s">
        <v>74</v>
      </c>
      <c r="S164" t="s">
        <v>74</v>
      </c>
      <c r="T164" t="s">
        <v>74</v>
      </c>
      <c r="U164" t="s">
        <v>2071</v>
      </c>
      <c r="V164" t="s">
        <v>2072</v>
      </c>
      <c r="W164" t="s">
        <v>2073</v>
      </c>
      <c r="X164" t="s">
        <v>2074</v>
      </c>
      <c r="Y164" t="s">
        <v>2075</v>
      </c>
      <c r="Z164" t="s">
        <v>74</v>
      </c>
      <c r="AA164" t="s">
        <v>2076</v>
      </c>
      <c r="AB164" t="s">
        <v>2077</v>
      </c>
      <c r="AC164" t="s">
        <v>74</v>
      </c>
      <c r="AD164" t="s">
        <v>74</v>
      </c>
      <c r="AE164" t="s">
        <v>74</v>
      </c>
      <c r="AF164" t="s">
        <v>74</v>
      </c>
      <c r="AG164">
        <v>64</v>
      </c>
      <c r="AH164">
        <v>43</v>
      </c>
      <c r="AI164">
        <v>47</v>
      </c>
      <c r="AJ164">
        <v>0</v>
      </c>
      <c r="AK164">
        <v>1</v>
      </c>
      <c r="AL164" t="s">
        <v>255</v>
      </c>
      <c r="AM164" t="s">
        <v>84</v>
      </c>
      <c r="AN164" t="s">
        <v>256</v>
      </c>
      <c r="AO164" t="s">
        <v>2057</v>
      </c>
      <c r="AP164" t="s">
        <v>74</v>
      </c>
      <c r="AQ164" t="s">
        <v>74</v>
      </c>
      <c r="AR164" t="s">
        <v>2058</v>
      </c>
      <c r="AS164" t="s">
        <v>2059</v>
      </c>
      <c r="AT164" t="s">
        <v>1945</v>
      </c>
      <c r="AU164">
        <v>1992</v>
      </c>
      <c r="AV164">
        <v>54</v>
      </c>
      <c r="AW164" t="s">
        <v>1946</v>
      </c>
      <c r="AX164" t="s">
        <v>74</v>
      </c>
      <c r="AY164" t="s">
        <v>74</v>
      </c>
      <c r="AZ164" t="s">
        <v>74</v>
      </c>
      <c r="BA164" t="s">
        <v>74</v>
      </c>
      <c r="BB164">
        <v>1021</v>
      </c>
      <c r="BC164">
        <v>1042</v>
      </c>
      <c r="BD164" t="s">
        <v>74</v>
      </c>
      <c r="BE164" t="s">
        <v>2078</v>
      </c>
      <c r="BF164" t="str">
        <f>HYPERLINK("http://dx.doi.org/10.1016/0021-9169(92)90069-W","http://dx.doi.org/10.1016/0021-9169(92)90069-W")</f>
        <v>http://dx.doi.org/10.1016/0021-9169(92)90069-W</v>
      </c>
      <c r="BG164" t="s">
        <v>74</v>
      </c>
      <c r="BH164" t="s">
        <v>74</v>
      </c>
      <c r="BI164">
        <v>22</v>
      </c>
      <c r="BJ164" t="s">
        <v>379</v>
      </c>
      <c r="BK164" t="s">
        <v>92</v>
      </c>
      <c r="BL164" t="s">
        <v>379</v>
      </c>
      <c r="BM164" t="s">
        <v>2061</v>
      </c>
      <c r="BN164" t="s">
        <v>74</v>
      </c>
      <c r="BO164" t="s">
        <v>74</v>
      </c>
      <c r="BP164" t="s">
        <v>74</v>
      </c>
      <c r="BQ164" t="s">
        <v>74</v>
      </c>
      <c r="BR164" t="s">
        <v>95</v>
      </c>
      <c r="BS164" t="s">
        <v>2079</v>
      </c>
      <c r="BT164" t="str">
        <f>HYPERLINK("https%3A%2F%2Fwww.webofscience.com%2Fwos%2Fwoscc%2Ffull-record%2FWOS:A1992JF09100023","View Full Record in Web of Science")</f>
        <v>View Full Record in Web of Science</v>
      </c>
    </row>
    <row r="165" spans="1:72" x14ac:dyDescent="0.15">
      <c r="A165" t="s">
        <v>72</v>
      </c>
      <c r="B165" t="s">
        <v>2080</v>
      </c>
      <c r="C165" t="s">
        <v>74</v>
      </c>
      <c r="D165" t="s">
        <v>74</v>
      </c>
      <c r="E165" t="s">
        <v>74</v>
      </c>
      <c r="F165" t="s">
        <v>2080</v>
      </c>
      <c r="G165" t="s">
        <v>74</v>
      </c>
      <c r="H165" t="s">
        <v>74</v>
      </c>
      <c r="I165" t="s">
        <v>2081</v>
      </c>
      <c r="J165" t="s">
        <v>2051</v>
      </c>
      <c r="K165" t="s">
        <v>74</v>
      </c>
      <c r="L165" t="s">
        <v>74</v>
      </c>
      <c r="M165" t="s">
        <v>77</v>
      </c>
      <c r="N165" t="s">
        <v>78</v>
      </c>
      <c r="O165" t="s">
        <v>74</v>
      </c>
      <c r="P165" t="s">
        <v>74</v>
      </c>
      <c r="Q165" t="s">
        <v>74</v>
      </c>
      <c r="R165" t="s">
        <v>74</v>
      </c>
      <c r="S165" t="s">
        <v>74</v>
      </c>
      <c r="T165" t="s">
        <v>74</v>
      </c>
      <c r="U165" t="s">
        <v>2082</v>
      </c>
      <c r="V165" t="s">
        <v>2083</v>
      </c>
      <c r="W165" t="s">
        <v>182</v>
      </c>
      <c r="X165" t="s">
        <v>183</v>
      </c>
      <c r="Y165" t="s">
        <v>2084</v>
      </c>
      <c r="Z165" t="s">
        <v>74</v>
      </c>
      <c r="AA165" t="s">
        <v>74</v>
      </c>
      <c r="AB165" t="s">
        <v>74</v>
      </c>
      <c r="AC165" t="s">
        <v>74</v>
      </c>
      <c r="AD165" t="s">
        <v>74</v>
      </c>
      <c r="AE165" t="s">
        <v>74</v>
      </c>
      <c r="AF165" t="s">
        <v>74</v>
      </c>
      <c r="AG165">
        <v>13</v>
      </c>
      <c r="AH165">
        <v>17</v>
      </c>
      <c r="AI165">
        <v>18</v>
      </c>
      <c r="AJ165">
        <v>0</v>
      </c>
      <c r="AK165">
        <v>1</v>
      </c>
      <c r="AL165" t="s">
        <v>255</v>
      </c>
      <c r="AM165" t="s">
        <v>84</v>
      </c>
      <c r="AN165" t="s">
        <v>256</v>
      </c>
      <c r="AO165" t="s">
        <v>2057</v>
      </c>
      <c r="AP165" t="s">
        <v>74</v>
      </c>
      <c r="AQ165" t="s">
        <v>74</v>
      </c>
      <c r="AR165" t="s">
        <v>2058</v>
      </c>
      <c r="AS165" t="s">
        <v>2059</v>
      </c>
      <c r="AT165" t="s">
        <v>1945</v>
      </c>
      <c r="AU165">
        <v>1992</v>
      </c>
      <c r="AV165">
        <v>54</v>
      </c>
      <c r="AW165" t="s">
        <v>1946</v>
      </c>
      <c r="AX165" t="s">
        <v>74</v>
      </c>
      <c r="AY165" t="s">
        <v>74</v>
      </c>
      <c r="AZ165" t="s">
        <v>74</v>
      </c>
      <c r="BA165" t="s">
        <v>74</v>
      </c>
      <c r="BB165">
        <v>1061</v>
      </c>
      <c r="BC165" t="s">
        <v>2085</v>
      </c>
      <c r="BD165" t="s">
        <v>74</v>
      </c>
      <c r="BE165" t="s">
        <v>2086</v>
      </c>
      <c r="BF165" t="str">
        <f>HYPERLINK("http://dx.doi.org/10.1016/0021-9169(92)90072-S","http://dx.doi.org/10.1016/0021-9169(92)90072-S")</f>
        <v>http://dx.doi.org/10.1016/0021-9169(92)90072-S</v>
      </c>
      <c r="BG165" t="s">
        <v>74</v>
      </c>
      <c r="BH165" t="s">
        <v>74</v>
      </c>
      <c r="BI165">
        <v>0</v>
      </c>
      <c r="BJ165" t="s">
        <v>379</v>
      </c>
      <c r="BK165" t="s">
        <v>92</v>
      </c>
      <c r="BL165" t="s">
        <v>379</v>
      </c>
      <c r="BM165" t="s">
        <v>2061</v>
      </c>
      <c r="BN165" t="s">
        <v>74</v>
      </c>
      <c r="BO165" t="s">
        <v>74</v>
      </c>
      <c r="BP165" t="s">
        <v>74</v>
      </c>
      <c r="BQ165" t="s">
        <v>74</v>
      </c>
      <c r="BR165" t="s">
        <v>95</v>
      </c>
      <c r="BS165" t="s">
        <v>2087</v>
      </c>
      <c r="BT165" t="str">
        <f>HYPERLINK("https%3A%2F%2Fwww.webofscience.com%2Fwos%2Fwoscc%2Ffull-record%2FWOS:A1992JF09100026","View Full Record in Web of Science")</f>
        <v>View Full Record in Web of Science</v>
      </c>
    </row>
    <row r="166" spans="1:72" x14ac:dyDescent="0.15">
      <c r="A166" t="s">
        <v>72</v>
      </c>
      <c r="B166" t="s">
        <v>2088</v>
      </c>
      <c r="C166" t="s">
        <v>74</v>
      </c>
      <c r="D166" t="s">
        <v>74</v>
      </c>
      <c r="E166" t="s">
        <v>74</v>
      </c>
      <c r="F166" t="s">
        <v>2088</v>
      </c>
      <c r="G166" t="s">
        <v>74</v>
      </c>
      <c r="H166" t="s">
        <v>74</v>
      </c>
      <c r="I166" t="s">
        <v>2089</v>
      </c>
      <c r="J166" t="s">
        <v>2051</v>
      </c>
      <c r="K166" t="s">
        <v>74</v>
      </c>
      <c r="L166" t="s">
        <v>74</v>
      </c>
      <c r="M166" t="s">
        <v>77</v>
      </c>
      <c r="N166" t="s">
        <v>78</v>
      </c>
      <c r="O166" t="s">
        <v>74</v>
      </c>
      <c r="P166" t="s">
        <v>74</v>
      </c>
      <c r="Q166" t="s">
        <v>74</v>
      </c>
      <c r="R166" t="s">
        <v>74</v>
      </c>
      <c r="S166" t="s">
        <v>74</v>
      </c>
      <c r="T166" t="s">
        <v>74</v>
      </c>
      <c r="U166" t="s">
        <v>2090</v>
      </c>
      <c r="V166" t="s">
        <v>2091</v>
      </c>
      <c r="W166" t="s">
        <v>182</v>
      </c>
      <c r="X166" t="s">
        <v>183</v>
      </c>
      <c r="Y166" t="s">
        <v>2084</v>
      </c>
      <c r="Z166" t="s">
        <v>74</v>
      </c>
      <c r="AA166" t="s">
        <v>74</v>
      </c>
      <c r="AB166" t="s">
        <v>74</v>
      </c>
      <c r="AC166" t="s">
        <v>74</v>
      </c>
      <c r="AD166" t="s">
        <v>74</v>
      </c>
      <c r="AE166" t="s">
        <v>74</v>
      </c>
      <c r="AF166" t="s">
        <v>74</v>
      </c>
      <c r="AG166">
        <v>13</v>
      </c>
      <c r="AH166">
        <v>20</v>
      </c>
      <c r="AI166">
        <v>21</v>
      </c>
      <c r="AJ166">
        <v>0</v>
      </c>
      <c r="AK166">
        <v>0</v>
      </c>
      <c r="AL166" t="s">
        <v>255</v>
      </c>
      <c r="AM166" t="s">
        <v>84</v>
      </c>
      <c r="AN166" t="s">
        <v>256</v>
      </c>
      <c r="AO166" t="s">
        <v>2057</v>
      </c>
      <c r="AP166" t="s">
        <v>74</v>
      </c>
      <c r="AQ166" t="s">
        <v>74</v>
      </c>
      <c r="AR166" t="s">
        <v>2058</v>
      </c>
      <c r="AS166" t="s">
        <v>2059</v>
      </c>
      <c r="AT166" t="s">
        <v>1945</v>
      </c>
      <c r="AU166">
        <v>1992</v>
      </c>
      <c r="AV166">
        <v>54</v>
      </c>
      <c r="AW166" t="s">
        <v>1946</v>
      </c>
      <c r="AX166" t="s">
        <v>74</v>
      </c>
      <c r="AY166" t="s">
        <v>74</v>
      </c>
      <c r="AZ166" t="s">
        <v>74</v>
      </c>
      <c r="BA166" t="s">
        <v>74</v>
      </c>
      <c r="BB166">
        <v>1075</v>
      </c>
      <c r="BC166">
        <v>1079</v>
      </c>
      <c r="BD166" t="s">
        <v>74</v>
      </c>
      <c r="BE166" t="s">
        <v>2092</v>
      </c>
      <c r="BF166" t="str">
        <f>HYPERLINK("http://dx.doi.org/10.1016/0021-9169(92)90073-T","http://dx.doi.org/10.1016/0021-9169(92)90073-T")</f>
        <v>http://dx.doi.org/10.1016/0021-9169(92)90073-T</v>
      </c>
      <c r="BG166" t="s">
        <v>74</v>
      </c>
      <c r="BH166" t="s">
        <v>74</v>
      </c>
      <c r="BI166">
        <v>5</v>
      </c>
      <c r="BJ166" t="s">
        <v>379</v>
      </c>
      <c r="BK166" t="s">
        <v>92</v>
      </c>
      <c r="BL166" t="s">
        <v>379</v>
      </c>
      <c r="BM166" t="s">
        <v>2061</v>
      </c>
      <c r="BN166" t="s">
        <v>74</v>
      </c>
      <c r="BO166" t="s">
        <v>74</v>
      </c>
      <c r="BP166" t="s">
        <v>74</v>
      </c>
      <c r="BQ166" t="s">
        <v>74</v>
      </c>
      <c r="BR166" t="s">
        <v>95</v>
      </c>
      <c r="BS166" t="s">
        <v>2093</v>
      </c>
      <c r="BT166" t="str">
        <f>HYPERLINK("https%3A%2F%2Fwww.webofscience.com%2Fwos%2Fwoscc%2Ffull-record%2FWOS:A1992JF09100027","View Full Record in Web of Science")</f>
        <v>View Full Record in Web of Science</v>
      </c>
    </row>
    <row r="167" spans="1:72" x14ac:dyDescent="0.15">
      <c r="A167" t="s">
        <v>72</v>
      </c>
      <c r="B167" t="s">
        <v>2094</v>
      </c>
      <c r="C167" t="s">
        <v>74</v>
      </c>
      <c r="D167" t="s">
        <v>74</v>
      </c>
      <c r="E167" t="s">
        <v>74</v>
      </c>
      <c r="F167" t="s">
        <v>2094</v>
      </c>
      <c r="G167" t="s">
        <v>74</v>
      </c>
      <c r="H167" t="s">
        <v>74</v>
      </c>
      <c r="I167" t="s">
        <v>2095</v>
      </c>
      <c r="J167" t="s">
        <v>2051</v>
      </c>
      <c r="K167" t="s">
        <v>74</v>
      </c>
      <c r="L167" t="s">
        <v>74</v>
      </c>
      <c r="M167" t="s">
        <v>77</v>
      </c>
      <c r="N167" t="s">
        <v>337</v>
      </c>
      <c r="O167" t="s">
        <v>74</v>
      </c>
      <c r="P167" t="s">
        <v>74</v>
      </c>
      <c r="Q167" t="s">
        <v>74</v>
      </c>
      <c r="R167" t="s">
        <v>74</v>
      </c>
      <c r="S167" t="s">
        <v>74</v>
      </c>
      <c r="T167" t="s">
        <v>74</v>
      </c>
      <c r="U167" t="s">
        <v>2096</v>
      </c>
      <c r="V167" t="s">
        <v>2097</v>
      </c>
      <c r="W167" t="s">
        <v>74</v>
      </c>
      <c r="X167" t="s">
        <v>74</v>
      </c>
      <c r="Y167" t="s">
        <v>2098</v>
      </c>
      <c r="Z167" t="s">
        <v>74</v>
      </c>
      <c r="AA167" t="s">
        <v>2099</v>
      </c>
      <c r="AB167" t="s">
        <v>2100</v>
      </c>
      <c r="AC167" t="s">
        <v>74</v>
      </c>
      <c r="AD167" t="s">
        <v>74</v>
      </c>
      <c r="AE167" t="s">
        <v>74</v>
      </c>
      <c r="AF167" t="s">
        <v>74</v>
      </c>
      <c r="AG167">
        <v>14</v>
      </c>
      <c r="AH167">
        <v>6</v>
      </c>
      <c r="AI167">
        <v>6</v>
      </c>
      <c r="AJ167">
        <v>0</v>
      </c>
      <c r="AK167">
        <v>0</v>
      </c>
      <c r="AL167" t="s">
        <v>255</v>
      </c>
      <c r="AM167" t="s">
        <v>84</v>
      </c>
      <c r="AN167" t="s">
        <v>256</v>
      </c>
      <c r="AO167" t="s">
        <v>2057</v>
      </c>
      <c r="AP167" t="s">
        <v>74</v>
      </c>
      <c r="AQ167" t="s">
        <v>74</v>
      </c>
      <c r="AR167" t="s">
        <v>2058</v>
      </c>
      <c r="AS167" t="s">
        <v>2059</v>
      </c>
      <c r="AT167" t="s">
        <v>1945</v>
      </c>
      <c r="AU167">
        <v>1992</v>
      </c>
      <c r="AV167">
        <v>54</v>
      </c>
      <c r="AW167" t="s">
        <v>1946</v>
      </c>
      <c r="AX167" t="s">
        <v>74</v>
      </c>
      <c r="AY167" t="s">
        <v>74</v>
      </c>
      <c r="AZ167" t="s">
        <v>74</v>
      </c>
      <c r="BA167" t="s">
        <v>74</v>
      </c>
      <c r="BB167">
        <v>1081</v>
      </c>
      <c r="BC167">
        <v>1084</v>
      </c>
      <c r="BD167" t="s">
        <v>74</v>
      </c>
      <c r="BE167" t="s">
        <v>2101</v>
      </c>
      <c r="BF167" t="str">
        <f>HYPERLINK("http://dx.doi.org/10.1016/0021-9169(92)90074-U","http://dx.doi.org/10.1016/0021-9169(92)90074-U")</f>
        <v>http://dx.doi.org/10.1016/0021-9169(92)90074-U</v>
      </c>
      <c r="BG167" t="s">
        <v>74</v>
      </c>
      <c r="BH167" t="s">
        <v>74</v>
      </c>
      <c r="BI167">
        <v>4</v>
      </c>
      <c r="BJ167" t="s">
        <v>379</v>
      </c>
      <c r="BK167" t="s">
        <v>92</v>
      </c>
      <c r="BL167" t="s">
        <v>379</v>
      </c>
      <c r="BM167" t="s">
        <v>2061</v>
      </c>
      <c r="BN167" t="s">
        <v>74</v>
      </c>
      <c r="BO167" t="s">
        <v>74</v>
      </c>
      <c r="BP167" t="s">
        <v>74</v>
      </c>
      <c r="BQ167" t="s">
        <v>74</v>
      </c>
      <c r="BR167" t="s">
        <v>95</v>
      </c>
      <c r="BS167" t="s">
        <v>2102</v>
      </c>
      <c r="BT167" t="str">
        <f>HYPERLINK("https%3A%2F%2Fwww.webofscience.com%2Fwos%2Fwoscc%2Ffull-record%2FWOS:A1992JF09100028","View Full Record in Web of Science")</f>
        <v>View Full Record in Web of Science</v>
      </c>
    </row>
    <row r="168" spans="1:72" x14ac:dyDescent="0.15">
      <c r="A168" t="s">
        <v>72</v>
      </c>
      <c r="B168" t="s">
        <v>2103</v>
      </c>
      <c r="C168" t="s">
        <v>74</v>
      </c>
      <c r="D168" t="s">
        <v>74</v>
      </c>
      <c r="E168" t="s">
        <v>74</v>
      </c>
      <c r="F168" t="s">
        <v>2103</v>
      </c>
      <c r="G168" t="s">
        <v>74</v>
      </c>
      <c r="H168" t="s">
        <v>74</v>
      </c>
      <c r="I168" t="s">
        <v>2104</v>
      </c>
      <c r="J168" t="s">
        <v>2105</v>
      </c>
      <c r="K168" t="s">
        <v>74</v>
      </c>
      <c r="L168" t="s">
        <v>74</v>
      </c>
      <c r="M168" t="s">
        <v>77</v>
      </c>
      <c r="N168" t="s">
        <v>78</v>
      </c>
      <c r="O168" t="s">
        <v>74</v>
      </c>
      <c r="P168" t="s">
        <v>74</v>
      </c>
      <c r="Q168" t="s">
        <v>74</v>
      </c>
      <c r="R168" t="s">
        <v>74</v>
      </c>
      <c r="S168" t="s">
        <v>74</v>
      </c>
      <c r="T168" t="s">
        <v>2106</v>
      </c>
      <c r="U168" t="s">
        <v>2107</v>
      </c>
      <c r="V168" t="s">
        <v>2108</v>
      </c>
      <c r="W168" t="s">
        <v>2109</v>
      </c>
      <c r="X168" t="s">
        <v>893</v>
      </c>
      <c r="Y168" t="s">
        <v>2110</v>
      </c>
      <c r="Z168" t="s">
        <v>74</v>
      </c>
      <c r="AA168" t="s">
        <v>74</v>
      </c>
      <c r="AB168" t="s">
        <v>2111</v>
      </c>
      <c r="AC168" t="s">
        <v>74</v>
      </c>
      <c r="AD168" t="s">
        <v>74</v>
      </c>
      <c r="AE168" t="s">
        <v>74</v>
      </c>
      <c r="AF168" t="s">
        <v>74</v>
      </c>
      <c r="AG168">
        <v>58</v>
      </c>
      <c r="AH168">
        <v>19</v>
      </c>
      <c r="AI168">
        <v>19</v>
      </c>
      <c r="AJ168">
        <v>0</v>
      </c>
      <c r="AK168">
        <v>2</v>
      </c>
      <c r="AL168" t="s">
        <v>2112</v>
      </c>
      <c r="AM168" t="s">
        <v>501</v>
      </c>
      <c r="AN168" t="s">
        <v>2113</v>
      </c>
      <c r="AO168" t="s">
        <v>2114</v>
      </c>
      <c r="AP168" t="s">
        <v>74</v>
      </c>
      <c r="AQ168" t="s">
        <v>74</v>
      </c>
      <c r="AR168" t="s">
        <v>2115</v>
      </c>
      <c r="AS168" t="s">
        <v>2116</v>
      </c>
      <c r="AT168" t="s">
        <v>1945</v>
      </c>
      <c r="AU168">
        <v>1992</v>
      </c>
      <c r="AV168">
        <v>26</v>
      </c>
      <c r="AW168">
        <v>4</v>
      </c>
      <c r="AX168" t="s">
        <v>74</v>
      </c>
      <c r="AY168" t="s">
        <v>74</v>
      </c>
      <c r="AZ168" t="s">
        <v>74</v>
      </c>
      <c r="BA168" t="s">
        <v>74</v>
      </c>
      <c r="BB168">
        <v>745</v>
      </c>
      <c r="BC168">
        <v>768</v>
      </c>
      <c r="BD168" t="s">
        <v>74</v>
      </c>
      <c r="BE168" t="s">
        <v>2117</v>
      </c>
      <c r="BF168" t="str">
        <f>HYPERLINK("http://dx.doi.org/10.1080/00222939200770471","http://dx.doi.org/10.1080/00222939200770471")</f>
        <v>http://dx.doi.org/10.1080/00222939200770471</v>
      </c>
      <c r="BG168" t="s">
        <v>74</v>
      </c>
      <c r="BH168" t="s">
        <v>74</v>
      </c>
      <c r="BI168">
        <v>24</v>
      </c>
      <c r="BJ168" t="s">
        <v>2118</v>
      </c>
      <c r="BK168" t="s">
        <v>92</v>
      </c>
      <c r="BL168" t="s">
        <v>2119</v>
      </c>
      <c r="BM168" t="s">
        <v>2120</v>
      </c>
      <c r="BN168" t="s">
        <v>74</v>
      </c>
      <c r="BO168" t="s">
        <v>74</v>
      </c>
      <c r="BP168" t="s">
        <v>74</v>
      </c>
      <c r="BQ168" t="s">
        <v>74</v>
      </c>
      <c r="BR168" t="s">
        <v>95</v>
      </c>
      <c r="BS168" t="s">
        <v>2121</v>
      </c>
      <c r="BT168" t="str">
        <f>HYPERLINK("https%3A%2F%2Fwww.webofscience.com%2Fwos%2Fwoscc%2Ffull-record%2FWOS:A1992JQ25900003","View Full Record in Web of Science")</f>
        <v>View Full Record in Web of Science</v>
      </c>
    </row>
    <row r="169" spans="1:72" x14ac:dyDescent="0.15">
      <c r="A169" t="s">
        <v>72</v>
      </c>
      <c r="B169" t="s">
        <v>2122</v>
      </c>
      <c r="C169" t="s">
        <v>74</v>
      </c>
      <c r="D169" t="s">
        <v>74</v>
      </c>
      <c r="E169" t="s">
        <v>74</v>
      </c>
      <c r="F169" t="s">
        <v>2122</v>
      </c>
      <c r="G169" t="s">
        <v>74</v>
      </c>
      <c r="H169" t="s">
        <v>74</v>
      </c>
      <c r="I169" t="s">
        <v>2123</v>
      </c>
      <c r="J169" t="s">
        <v>2124</v>
      </c>
      <c r="K169" t="s">
        <v>74</v>
      </c>
      <c r="L169" t="s">
        <v>74</v>
      </c>
      <c r="M169" t="s">
        <v>77</v>
      </c>
      <c r="N169" t="s">
        <v>78</v>
      </c>
      <c r="O169" t="s">
        <v>74</v>
      </c>
      <c r="P169" t="s">
        <v>74</v>
      </c>
      <c r="Q169" t="s">
        <v>74</v>
      </c>
      <c r="R169" t="s">
        <v>74</v>
      </c>
      <c r="S169" t="s">
        <v>74</v>
      </c>
      <c r="T169" t="s">
        <v>74</v>
      </c>
      <c r="U169" t="s">
        <v>2125</v>
      </c>
      <c r="V169" t="s">
        <v>2126</v>
      </c>
      <c r="W169" t="s">
        <v>74</v>
      </c>
      <c r="X169" t="s">
        <v>74</v>
      </c>
      <c r="Y169" t="s">
        <v>2127</v>
      </c>
      <c r="Z169" t="s">
        <v>74</v>
      </c>
      <c r="AA169" t="s">
        <v>74</v>
      </c>
      <c r="AB169" t="s">
        <v>74</v>
      </c>
      <c r="AC169" t="s">
        <v>74</v>
      </c>
      <c r="AD169" t="s">
        <v>74</v>
      </c>
      <c r="AE169" t="s">
        <v>74</v>
      </c>
      <c r="AF169" t="s">
        <v>74</v>
      </c>
      <c r="AG169">
        <v>36</v>
      </c>
      <c r="AH169">
        <v>23</v>
      </c>
      <c r="AI169">
        <v>26</v>
      </c>
      <c r="AJ169">
        <v>0</v>
      </c>
      <c r="AK169">
        <v>3</v>
      </c>
      <c r="AL169" t="s">
        <v>616</v>
      </c>
      <c r="AM169" t="s">
        <v>617</v>
      </c>
      <c r="AN169" t="s">
        <v>618</v>
      </c>
      <c r="AO169" t="s">
        <v>2128</v>
      </c>
      <c r="AP169" t="s">
        <v>74</v>
      </c>
      <c r="AQ169" t="s">
        <v>74</v>
      </c>
      <c r="AR169" t="s">
        <v>2129</v>
      </c>
      <c r="AS169" t="s">
        <v>2130</v>
      </c>
      <c r="AT169" t="s">
        <v>1863</v>
      </c>
      <c r="AU169">
        <v>1992</v>
      </c>
      <c r="AV169">
        <v>66</v>
      </c>
      <c r="AW169">
        <v>4</v>
      </c>
      <c r="AX169" t="s">
        <v>74</v>
      </c>
      <c r="AY169" t="s">
        <v>74</v>
      </c>
      <c r="AZ169" t="s">
        <v>74</v>
      </c>
      <c r="BA169" t="s">
        <v>74</v>
      </c>
      <c r="BB169">
        <v>558</v>
      </c>
      <c r="BC169">
        <v>562</v>
      </c>
      <c r="BD169" t="s">
        <v>74</v>
      </c>
      <c r="BE169" t="s">
        <v>2131</v>
      </c>
      <c r="BF169" t="str">
        <f>HYPERLINK("http://dx.doi.org/10.1017/S0022336000024422","http://dx.doi.org/10.1017/S0022336000024422")</f>
        <v>http://dx.doi.org/10.1017/S0022336000024422</v>
      </c>
      <c r="BG169" t="s">
        <v>74</v>
      </c>
      <c r="BH169" t="s">
        <v>74</v>
      </c>
      <c r="BI169">
        <v>5</v>
      </c>
      <c r="BJ169" t="s">
        <v>1604</v>
      </c>
      <c r="BK169" t="s">
        <v>92</v>
      </c>
      <c r="BL169" t="s">
        <v>1604</v>
      </c>
      <c r="BM169" t="s">
        <v>2132</v>
      </c>
      <c r="BN169" t="s">
        <v>74</v>
      </c>
      <c r="BO169" t="s">
        <v>74</v>
      </c>
      <c r="BP169" t="s">
        <v>74</v>
      </c>
      <c r="BQ169" t="s">
        <v>74</v>
      </c>
      <c r="BR169" t="s">
        <v>95</v>
      </c>
      <c r="BS169" t="s">
        <v>2133</v>
      </c>
      <c r="BT169" t="str">
        <f>HYPERLINK("https%3A%2F%2Fwww.webofscience.com%2Fwos%2Fwoscc%2Ffull-record%2FWOS:A1992JQ44600002","View Full Record in Web of Science")</f>
        <v>View Full Record in Web of Science</v>
      </c>
    </row>
    <row r="170" spans="1:72" x14ac:dyDescent="0.15">
      <c r="A170" t="s">
        <v>72</v>
      </c>
      <c r="B170" t="s">
        <v>2134</v>
      </c>
      <c r="C170" t="s">
        <v>74</v>
      </c>
      <c r="D170" t="s">
        <v>74</v>
      </c>
      <c r="E170" t="s">
        <v>74</v>
      </c>
      <c r="F170" t="s">
        <v>2134</v>
      </c>
      <c r="G170" t="s">
        <v>74</v>
      </c>
      <c r="H170" t="s">
        <v>74</v>
      </c>
      <c r="I170" t="s">
        <v>2135</v>
      </c>
      <c r="J170" t="s">
        <v>2136</v>
      </c>
      <c r="K170" t="s">
        <v>74</v>
      </c>
      <c r="L170" t="s">
        <v>74</v>
      </c>
      <c r="M170" t="s">
        <v>77</v>
      </c>
      <c r="N170" t="s">
        <v>78</v>
      </c>
      <c r="O170" t="s">
        <v>74</v>
      </c>
      <c r="P170" t="s">
        <v>74</v>
      </c>
      <c r="Q170" t="s">
        <v>74</v>
      </c>
      <c r="R170" t="s">
        <v>74</v>
      </c>
      <c r="S170" t="s">
        <v>74</v>
      </c>
      <c r="T170" t="s">
        <v>74</v>
      </c>
      <c r="U170" t="s">
        <v>74</v>
      </c>
      <c r="V170" t="s">
        <v>2137</v>
      </c>
      <c r="W170" t="s">
        <v>74</v>
      </c>
      <c r="X170" t="s">
        <v>74</v>
      </c>
      <c r="Y170" t="s">
        <v>2138</v>
      </c>
      <c r="Z170" t="s">
        <v>74</v>
      </c>
      <c r="AA170" t="s">
        <v>74</v>
      </c>
      <c r="AB170" t="s">
        <v>74</v>
      </c>
      <c r="AC170" t="s">
        <v>74</v>
      </c>
      <c r="AD170" t="s">
        <v>74</v>
      </c>
      <c r="AE170" t="s">
        <v>74</v>
      </c>
      <c r="AF170" t="s">
        <v>74</v>
      </c>
      <c r="AG170">
        <v>0</v>
      </c>
      <c r="AH170">
        <v>13</v>
      </c>
      <c r="AI170">
        <v>14</v>
      </c>
      <c r="AJ170">
        <v>0</v>
      </c>
      <c r="AK170">
        <v>0</v>
      </c>
      <c r="AL170" t="s">
        <v>255</v>
      </c>
      <c r="AM170" t="s">
        <v>84</v>
      </c>
      <c r="AN170" t="s">
        <v>256</v>
      </c>
      <c r="AO170" t="s">
        <v>2139</v>
      </c>
      <c r="AP170" t="s">
        <v>74</v>
      </c>
      <c r="AQ170" t="s">
        <v>74</v>
      </c>
      <c r="AR170" t="s">
        <v>2140</v>
      </c>
      <c r="AS170" t="s">
        <v>2141</v>
      </c>
      <c r="AT170" t="s">
        <v>1945</v>
      </c>
      <c r="AU170">
        <v>1992</v>
      </c>
      <c r="AV170">
        <v>6</v>
      </c>
      <c r="AW170" t="s">
        <v>295</v>
      </c>
      <c r="AX170" t="s">
        <v>74</v>
      </c>
      <c r="AY170" t="s">
        <v>74</v>
      </c>
      <c r="AZ170" t="s">
        <v>74</v>
      </c>
      <c r="BA170" t="s">
        <v>74</v>
      </c>
      <c r="BB170">
        <v>1</v>
      </c>
      <c r="BC170">
        <v>20</v>
      </c>
      <c r="BD170" t="s">
        <v>74</v>
      </c>
      <c r="BE170" t="s">
        <v>2142</v>
      </c>
      <c r="BF170" t="str">
        <f>HYPERLINK("http://dx.doi.org/10.1016/0895-9811(92)90013-O","http://dx.doi.org/10.1016/0895-9811(92)90013-O")</f>
        <v>http://dx.doi.org/10.1016/0895-9811(92)90013-O</v>
      </c>
      <c r="BG170" t="s">
        <v>74</v>
      </c>
      <c r="BH170" t="s">
        <v>74</v>
      </c>
      <c r="BI170">
        <v>20</v>
      </c>
      <c r="BJ170" t="s">
        <v>173</v>
      </c>
      <c r="BK170" t="s">
        <v>92</v>
      </c>
      <c r="BL170" t="s">
        <v>174</v>
      </c>
      <c r="BM170" t="s">
        <v>2143</v>
      </c>
      <c r="BN170" t="s">
        <v>74</v>
      </c>
      <c r="BO170" t="s">
        <v>74</v>
      </c>
      <c r="BP170" t="s">
        <v>74</v>
      </c>
      <c r="BQ170" t="s">
        <v>74</v>
      </c>
      <c r="BR170" t="s">
        <v>95</v>
      </c>
      <c r="BS170" t="s">
        <v>2144</v>
      </c>
      <c r="BT170" t="str">
        <f>HYPERLINK("https%3A%2F%2Fwww.webofscience.com%2Fwos%2Fwoscc%2Ffull-record%2FWOS:A1992KP16900001","View Full Record in Web of Science")</f>
        <v>View Full Record in Web of Science</v>
      </c>
    </row>
    <row r="171" spans="1:72" x14ac:dyDescent="0.15">
      <c r="A171" t="s">
        <v>72</v>
      </c>
      <c r="B171" t="s">
        <v>2145</v>
      </c>
      <c r="C171" t="s">
        <v>74</v>
      </c>
      <c r="D171" t="s">
        <v>74</v>
      </c>
      <c r="E171" t="s">
        <v>74</v>
      </c>
      <c r="F171" t="s">
        <v>2145</v>
      </c>
      <c r="G171" t="s">
        <v>74</v>
      </c>
      <c r="H171" t="s">
        <v>74</v>
      </c>
      <c r="I171" t="s">
        <v>2146</v>
      </c>
      <c r="J171" t="s">
        <v>2147</v>
      </c>
      <c r="K171" t="s">
        <v>74</v>
      </c>
      <c r="L171" t="s">
        <v>74</v>
      </c>
      <c r="M171" t="s">
        <v>77</v>
      </c>
      <c r="N171" t="s">
        <v>156</v>
      </c>
      <c r="O171" t="s">
        <v>74</v>
      </c>
      <c r="P171" t="s">
        <v>74</v>
      </c>
      <c r="Q171" t="s">
        <v>74</v>
      </c>
      <c r="R171" t="s">
        <v>74</v>
      </c>
      <c r="S171" t="s">
        <v>74</v>
      </c>
      <c r="T171" t="s">
        <v>74</v>
      </c>
      <c r="U171" t="s">
        <v>74</v>
      </c>
      <c r="V171" t="s">
        <v>74</v>
      </c>
      <c r="W171" t="s">
        <v>74</v>
      </c>
      <c r="X171" t="s">
        <v>74</v>
      </c>
      <c r="Y171" t="s">
        <v>2148</v>
      </c>
      <c r="Z171" t="s">
        <v>74</v>
      </c>
      <c r="AA171" t="s">
        <v>74</v>
      </c>
      <c r="AB171" t="s">
        <v>74</v>
      </c>
      <c r="AC171" t="s">
        <v>74</v>
      </c>
      <c r="AD171" t="s">
        <v>74</v>
      </c>
      <c r="AE171" t="s">
        <v>74</v>
      </c>
      <c r="AF171" t="s">
        <v>74</v>
      </c>
      <c r="AG171">
        <v>0</v>
      </c>
      <c r="AH171">
        <v>0</v>
      </c>
      <c r="AI171">
        <v>0</v>
      </c>
      <c r="AJ171">
        <v>0</v>
      </c>
      <c r="AK171">
        <v>6</v>
      </c>
      <c r="AL171" t="s">
        <v>2149</v>
      </c>
      <c r="AM171" t="s">
        <v>2150</v>
      </c>
      <c r="AN171" t="s">
        <v>2151</v>
      </c>
      <c r="AO171" t="s">
        <v>2152</v>
      </c>
      <c r="AP171" t="s">
        <v>74</v>
      </c>
      <c r="AQ171" t="s">
        <v>74</v>
      </c>
      <c r="AR171" t="s">
        <v>2153</v>
      </c>
      <c r="AS171" t="s">
        <v>2154</v>
      </c>
      <c r="AT171" t="s">
        <v>1863</v>
      </c>
      <c r="AU171">
        <v>1992</v>
      </c>
      <c r="AV171">
        <v>149</v>
      </c>
      <c r="AW171" t="s">
        <v>74</v>
      </c>
      <c r="AX171">
        <v>4</v>
      </c>
      <c r="AY171" t="s">
        <v>74</v>
      </c>
      <c r="AZ171" t="s">
        <v>74</v>
      </c>
      <c r="BA171" t="s">
        <v>74</v>
      </c>
      <c r="BB171">
        <v>669</v>
      </c>
      <c r="BC171">
        <v>671</v>
      </c>
      <c r="BD171" t="s">
        <v>74</v>
      </c>
      <c r="BE171" t="s">
        <v>2155</v>
      </c>
      <c r="BF171" t="str">
        <f>HYPERLINK("http://dx.doi.org/10.1144/gsjgs.149.4.0669","http://dx.doi.org/10.1144/gsjgs.149.4.0669")</f>
        <v>http://dx.doi.org/10.1144/gsjgs.149.4.0669</v>
      </c>
      <c r="BG171" t="s">
        <v>74</v>
      </c>
      <c r="BH171" t="s">
        <v>74</v>
      </c>
      <c r="BI171">
        <v>3</v>
      </c>
      <c r="BJ171" t="s">
        <v>173</v>
      </c>
      <c r="BK171" t="s">
        <v>92</v>
      </c>
      <c r="BL171" t="s">
        <v>174</v>
      </c>
      <c r="BM171" t="s">
        <v>2156</v>
      </c>
      <c r="BN171" t="s">
        <v>74</v>
      </c>
      <c r="BO171" t="s">
        <v>74</v>
      </c>
      <c r="BP171" t="s">
        <v>74</v>
      </c>
      <c r="BQ171" t="s">
        <v>74</v>
      </c>
      <c r="BR171" t="s">
        <v>95</v>
      </c>
      <c r="BS171" t="s">
        <v>2157</v>
      </c>
      <c r="BT171" t="str">
        <f>HYPERLINK("https%3A%2F%2Fwww.webofscience.com%2Fwos%2Fwoscc%2Ffull-record%2FWOS:A1992JH13400024","View Full Record in Web of Science")</f>
        <v>View Full Record in Web of Science</v>
      </c>
    </row>
    <row r="172" spans="1:72" x14ac:dyDescent="0.15">
      <c r="A172" t="s">
        <v>72</v>
      </c>
      <c r="B172" t="s">
        <v>1069</v>
      </c>
      <c r="C172" t="s">
        <v>74</v>
      </c>
      <c r="D172" t="s">
        <v>74</v>
      </c>
      <c r="E172" t="s">
        <v>74</v>
      </c>
      <c r="F172" t="s">
        <v>1069</v>
      </c>
      <c r="G172" t="s">
        <v>74</v>
      </c>
      <c r="H172" t="s">
        <v>74</v>
      </c>
      <c r="I172" t="s">
        <v>2158</v>
      </c>
      <c r="J172" t="s">
        <v>1551</v>
      </c>
      <c r="K172" t="s">
        <v>74</v>
      </c>
      <c r="L172" t="s">
        <v>74</v>
      </c>
      <c r="M172" t="s">
        <v>77</v>
      </c>
      <c r="N172" t="s">
        <v>78</v>
      </c>
      <c r="O172" t="s">
        <v>74</v>
      </c>
      <c r="P172" t="s">
        <v>74</v>
      </c>
      <c r="Q172" t="s">
        <v>74</v>
      </c>
      <c r="R172" t="s">
        <v>74</v>
      </c>
      <c r="S172" t="s">
        <v>74</v>
      </c>
      <c r="T172" t="s">
        <v>74</v>
      </c>
      <c r="U172" t="s">
        <v>2159</v>
      </c>
      <c r="V172" t="s">
        <v>2160</v>
      </c>
      <c r="W172" t="s">
        <v>74</v>
      </c>
      <c r="X172" t="s">
        <v>74</v>
      </c>
      <c r="Y172" t="s">
        <v>2161</v>
      </c>
      <c r="Z172" t="s">
        <v>74</v>
      </c>
      <c r="AA172" t="s">
        <v>1075</v>
      </c>
      <c r="AB172" t="s">
        <v>74</v>
      </c>
      <c r="AC172" t="s">
        <v>74</v>
      </c>
      <c r="AD172" t="s">
        <v>74</v>
      </c>
      <c r="AE172" t="s">
        <v>74</v>
      </c>
      <c r="AF172" t="s">
        <v>74</v>
      </c>
      <c r="AG172">
        <v>83</v>
      </c>
      <c r="AH172">
        <v>75</v>
      </c>
      <c r="AI172">
        <v>79</v>
      </c>
      <c r="AJ172">
        <v>0</v>
      </c>
      <c r="AK172">
        <v>7</v>
      </c>
      <c r="AL172" t="s">
        <v>204</v>
      </c>
      <c r="AM172" t="s">
        <v>205</v>
      </c>
      <c r="AN172" t="s">
        <v>206</v>
      </c>
      <c r="AO172" t="s">
        <v>1558</v>
      </c>
      <c r="AP172" t="s">
        <v>74</v>
      </c>
      <c r="AQ172" t="s">
        <v>74</v>
      </c>
      <c r="AR172" t="s">
        <v>1559</v>
      </c>
      <c r="AS172" t="s">
        <v>1560</v>
      </c>
      <c r="AT172" t="s">
        <v>1863</v>
      </c>
      <c r="AU172">
        <v>1992</v>
      </c>
      <c r="AV172">
        <v>113</v>
      </c>
      <c r="AW172">
        <v>3</v>
      </c>
      <c r="AX172" t="s">
        <v>74</v>
      </c>
      <c r="AY172" t="s">
        <v>74</v>
      </c>
      <c r="AZ172" t="s">
        <v>74</v>
      </c>
      <c r="BA172" t="s">
        <v>74</v>
      </c>
      <c r="BB172">
        <v>415</v>
      </c>
      <c r="BC172">
        <v>423</v>
      </c>
      <c r="BD172" t="s">
        <v>74</v>
      </c>
      <c r="BE172" t="s">
        <v>2162</v>
      </c>
      <c r="BF172" t="str">
        <f>HYPERLINK("http://dx.doi.org/10.1007/BF00349167","http://dx.doi.org/10.1007/BF00349167")</f>
        <v>http://dx.doi.org/10.1007/BF00349167</v>
      </c>
      <c r="BG172" t="s">
        <v>74</v>
      </c>
      <c r="BH172" t="s">
        <v>74</v>
      </c>
      <c r="BI172">
        <v>9</v>
      </c>
      <c r="BJ172" t="s">
        <v>606</v>
      </c>
      <c r="BK172" t="s">
        <v>92</v>
      </c>
      <c r="BL172" t="s">
        <v>606</v>
      </c>
      <c r="BM172" t="s">
        <v>2163</v>
      </c>
      <c r="BN172" t="s">
        <v>74</v>
      </c>
      <c r="BO172" t="s">
        <v>74</v>
      </c>
      <c r="BP172" t="s">
        <v>74</v>
      </c>
      <c r="BQ172" t="s">
        <v>74</v>
      </c>
      <c r="BR172" t="s">
        <v>95</v>
      </c>
      <c r="BS172" t="s">
        <v>2164</v>
      </c>
      <c r="BT172" t="str">
        <f>HYPERLINK("https%3A%2F%2Fwww.webofscience.com%2Fwos%2Fwoscc%2Ffull-record%2FWOS:A1992JJ78700010","View Full Record in Web of Science")</f>
        <v>View Full Record in Web of Science</v>
      </c>
    </row>
    <row r="173" spans="1:72" x14ac:dyDescent="0.15">
      <c r="A173" t="s">
        <v>72</v>
      </c>
      <c r="B173" t="s">
        <v>2165</v>
      </c>
      <c r="C173" t="s">
        <v>74</v>
      </c>
      <c r="D173" t="s">
        <v>74</v>
      </c>
      <c r="E173" t="s">
        <v>74</v>
      </c>
      <c r="F173" t="s">
        <v>2165</v>
      </c>
      <c r="G173" t="s">
        <v>74</v>
      </c>
      <c r="H173" t="s">
        <v>74</v>
      </c>
      <c r="I173" t="s">
        <v>2166</v>
      </c>
      <c r="J173" t="s">
        <v>2167</v>
      </c>
      <c r="K173" t="s">
        <v>74</v>
      </c>
      <c r="L173" t="s">
        <v>74</v>
      </c>
      <c r="M173" t="s">
        <v>77</v>
      </c>
      <c r="N173" t="s">
        <v>78</v>
      </c>
      <c r="O173" t="s">
        <v>74</v>
      </c>
      <c r="P173" t="s">
        <v>74</v>
      </c>
      <c r="Q173" t="s">
        <v>74</v>
      </c>
      <c r="R173" t="s">
        <v>74</v>
      </c>
      <c r="S173" t="s">
        <v>74</v>
      </c>
      <c r="T173" t="s">
        <v>74</v>
      </c>
      <c r="U173" t="s">
        <v>2168</v>
      </c>
      <c r="V173" t="s">
        <v>2169</v>
      </c>
      <c r="W173" t="s">
        <v>2170</v>
      </c>
      <c r="X173" t="s">
        <v>2171</v>
      </c>
      <c r="Y173" t="s">
        <v>74</v>
      </c>
      <c r="Z173" t="s">
        <v>74</v>
      </c>
      <c r="AA173" t="s">
        <v>2172</v>
      </c>
      <c r="AB173" t="s">
        <v>74</v>
      </c>
      <c r="AC173" t="s">
        <v>74</v>
      </c>
      <c r="AD173" t="s">
        <v>74</v>
      </c>
      <c r="AE173" t="s">
        <v>74</v>
      </c>
      <c r="AF173" t="s">
        <v>74</v>
      </c>
      <c r="AG173">
        <v>89</v>
      </c>
      <c r="AH173">
        <v>83</v>
      </c>
      <c r="AI173">
        <v>89</v>
      </c>
      <c r="AJ173">
        <v>0</v>
      </c>
      <c r="AK173">
        <v>27</v>
      </c>
      <c r="AL173" t="s">
        <v>271</v>
      </c>
      <c r="AM173" t="s">
        <v>272</v>
      </c>
      <c r="AN173" t="s">
        <v>273</v>
      </c>
      <c r="AO173" t="s">
        <v>2173</v>
      </c>
      <c r="AP173" t="s">
        <v>2174</v>
      </c>
      <c r="AQ173" t="s">
        <v>74</v>
      </c>
      <c r="AR173" t="s">
        <v>2175</v>
      </c>
      <c r="AS173" t="s">
        <v>2176</v>
      </c>
      <c r="AT173" t="s">
        <v>1863</v>
      </c>
      <c r="AU173">
        <v>1992</v>
      </c>
      <c r="AV173">
        <v>38</v>
      </c>
      <c r="AW173" t="s">
        <v>749</v>
      </c>
      <c r="AX173" t="s">
        <v>74</v>
      </c>
      <c r="AY173" t="s">
        <v>74</v>
      </c>
      <c r="AZ173" t="s">
        <v>74</v>
      </c>
      <c r="BA173" t="s">
        <v>74</v>
      </c>
      <c r="BB173">
        <v>185</v>
      </c>
      <c r="BC173">
        <v>208</v>
      </c>
      <c r="BD173" t="s">
        <v>74</v>
      </c>
      <c r="BE173" t="s">
        <v>74</v>
      </c>
      <c r="BF173" t="s">
        <v>74</v>
      </c>
      <c r="BG173" t="s">
        <v>74</v>
      </c>
      <c r="BH173" t="s">
        <v>74</v>
      </c>
      <c r="BI173">
        <v>24</v>
      </c>
      <c r="BJ173" t="s">
        <v>2177</v>
      </c>
      <c r="BK173" t="s">
        <v>92</v>
      </c>
      <c r="BL173" t="s">
        <v>2178</v>
      </c>
      <c r="BM173" t="s">
        <v>2179</v>
      </c>
      <c r="BN173" t="s">
        <v>74</v>
      </c>
      <c r="BO173" t="s">
        <v>74</v>
      </c>
      <c r="BP173" t="s">
        <v>74</v>
      </c>
      <c r="BQ173" t="s">
        <v>74</v>
      </c>
      <c r="BR173" t="s">
        <v>95</v>
      </c>
      <c r="BS173" t="s">
        <v>2180</v>
      </c>
      <c r="BT173" t="str">
        <f>HYPERLINK("https%3A%2F%2Fwww.webofscience.com%2Fwos%2Fwoscc%2Ffull-record%2FWOS:A1992JE94400003","View Full Record in Web of Science")</f>
        <v>View Full Record in Web of Science</v>
      </c>
    </row>
    <row r="174" spans="1:72" x14ac:dyDescent="0.15">
      <c r="A174" t="s">
        <v>72</v>
      </c>
      <c r="B174" t="s">
        <v>2181</v>
      </c>
      <c r="C174" t="s">
        <v>74</v>
      </c>
      <c r="D174" t="s">
        <v>74</v>
      </c>
      <c r="E174" t="s">
        <v>74</v>
      </c>
      <c r="F174" t="s">
        <v>2181</v>
      </c>
      <c r="G174" t="s">
        <v>74</v>
      </c>
      <c r="H174" t="s">
        <v>74</v>
      </c>
      <c r="I174" t="s">
        <v>2182</v>
      </c>
      <c r="J174" t="s">
        <v>417</v>
      </c>
      <c r="K174" t="s">
        <v>74</v>
      </c>
      <c r="L174" t="s">
        <v>74</v>
      </c>
      <c r="M174" t="s">
        <v>77</v>
      </c>
      <c r="N174" t="s">
        <v>78</v>
      </c>
      <c r="O174" t="s">
        <v>74</v>
      </c>
      <c r="P174" t="s">
        <v>74</v>
      </c>
      <c r="Q174" t="s">
        <v>74</v>
      </c>
      <c r="R174" t="s">
        <v>74</v>
      </c>
      <c r="S174" t="s">
        <v>74</v>
      </c>
      <c r="T174" t="s">
        <v>74</v>
      </c>
      <c r="U174" t="s">
        <v>2183</v>
      </c>
      <c r="V174" t="s">
        <v>2184</v>
      </c>
      <c r="W174" t="s">
        <v>2185</v>
      </c>
      <c r="X174" t="s">
        <v>2186</v>
      </c>
      <c r="Y174" t="s">
        <v>74</v>
      </c>
      <c r="Z174" t="s">
        <v>74</v>
      </c>
      <c r="AA174" t="s">
        <v>74</v>
      </c>
      <c r="AB174" t="s">
        <v>74</v>
      </c>
      <c r="AC174" t="s">
        <v>74</v>
      </c>
      <c r="AD174" t="s">
        <v>74</v>
      </c>
      <c r="AE174" t="s">
        <v>74</v>
      </c>
      <c r="AF174" t="s">
        <v>74</v>
      </c>
      <c r="AG174">
        <v>54</v>
      </c>
      <c r="AH174">
        <v>183</v>
      </c>
      <c r="AI174">
        <v>212</v>
      </c>
      <c r="AJ174">
        <v>1</v>
      </c>
      <c r="AK174">
        <v>42</v>
      </c>
      <c r="AL174" t="s">
        <v>424</v>
      </c>
      <c r="AM174" t="s">
        <v>425</v>
      </c>
      <c r="AN174" t="s">
        <v>426</v>
      </c>
      <c r="AO174" t="s">
        <v>427</v>
      </c>
      <c r="AP174" t="s">
        <v>74</v>
      </c>
      <c r="AQ174" t="s">
        <v>74</v>
      </c>
      <c r="AR174" t="s">
        <v>429</v>
      </c>
      <c r="AS174" t="s">
        <v>430</v>
      </c>
      <c r="AT174" t="s">
        <v>1863</v>
      </c>
      <c r="AU174">
        <v>1992</v>
      </c>
      <c r="AV174">
        <v>84</v>
      </c>
      <c r="AW174">
        <v>1</v>
      </c>
      <c r="AX174" t="s">
        <v>74</v>
      </c>
      <c r="AY174" t="s">
        <v>74</v>
      </c>
      <c r="AZ174" t="s">
        <v>74</v>
      </c>
      <c r="BA174" t="s">
        <v>74</v>
      </c>
      <c r="BB174">
        <v>1</v>
      </c>
      <c r="BC174">
        <v>8</v>
      </c>
      <c r="BD174" t="s">
        <v>74</v>
      </c>
      <c r="BE174" t="s">
        <v>2187</v>
      </c>
      <c r="BF174" t="str">
        <f>HYPERLINK("http://dx.doi.org/10.3354/meps084001","http://dx.doi.org/10.3354/meps084001")</f>
        <v>http://dx.doi.org/10.3354/meps084001</v>
      </c>
      <c r="BG174" t="s">
        <v>74</v>
      </c>
      <c r="BH174" t="s">
        <v>74</v>
      </c>
      <c r="BI174">
        <v>8</v>
      </c>
      <c r="BJ174" t="s">
        <v>432</v>
      </c>
      <c r="BK174" t="s">
        <v>92</v>
      </c>
      <c r="BL174" t="s">
        <v>433</v>
      </c>
      <c r="BM174" t="s">
        <v>2188</v>
      </c>
      <c r="BN174" t="s">
        <v>74</v>
      </c>
      <c r="BO174" t="s">
        <v>435</v>
      </c>
      <c r="BP174" t="s">
        <v>74</v>
      </c>
      <c r="BQ174" t="s">
        <v>74</v>
      </c>
      <c r="BR174" t="s">
        <v>95</v>
      </c>
      <c r="BS174" t="s">
        <v>2189</v>
      </c>
      <c r="BT174" t="str">
        <f>HYPERLINK("https%3A%2F%2Fwww.webofscience.com%2Fwos%2Fwoscc%2Ffull-record%2FWOS:A1992JF72800001","View Full Record in Web of Science")</f>
        <v>View Full Record in Web of Science</v>
      </c>
    </row>
    <row r="175" spans="1:72" x14ac:dyDescent="0.15">
      <c r="A175" t="s">
        <v>72</v>
      </c>
      <c r="B175" t="s">
        <v>2190</v>
      </c>
      <c r="C175" t="s">
        <v>74</v>
      </c>
      <c r="D175" t="s">
        <v>74</v>
      </c>
      <c r="E175" t="s">
        <v>74</v>
      </c>
      <c r="F175" t="s">
        <v>2190</v>
      </c>
      <c r="G175" t="s">
        <v>74</v>
      </c>
      <c r="H175" t="s">
        <v>74</v>
      </c>
      <c r="I175" t="s">
        <v>2191</v>
      </c>
      <c r="J175" t="s">
        <v>417</v>
      </c>
      <c r="K175" t="s">
        <v>74</v>
      </c>
      <c r="L175" t="s">
        <v>74</v>
      </c>
      <c r="M175" t="s">
        <v>77</v>
      </c>
      <c r="N175" t="s">
        <v>78</v>
      </c>
      <c r="O175" t="s">
        <v>74</v>
      </c>
      <c r="P175" t="s">
        <v>74</v>
      </c>
      <c r="Q175" t="s">
        <v>74</v>
      </c>
      <c r="R175" t="s">
        <v>74</v>
      </c>
      <c r="S175" t="s">
        <v>74</v>
      </c>
      <c r="T175" t="s">
        <v>74</v>
      </c>
      <c r="U175" t="s">
        <v>2192</v>
      </c>
      <c r="V175" t="s">
        <v>2193</v>
      </c>
      <c r="W175" t="s">
        <v>2194</v>
      </c>
      <c r="X175" t="s">
        <v>2195</v>
      </c>
      <c r="Y175" t="s">
        <v>74</v>
      </c>
      <c r="Z175" t="s">
        <v>74</v>
      </c>
      <c r="AA175" t="s">
        <v>2196</v>
      </c>
      <c r="AB175" t="s">
        <v>2197</v>
      </c>
      <c r="AC175" t="s">
        <v>74</v>
      </c>
      <c r="AD175" t="s">
        <v>74</v>
      </c>
      <c r="AE175" t="s">
        <v>74</v>
      </c>
      <c r="AF175" t="s">
        <v>74</v>
      </c>
      <c r="AG175">
        <v>57</v>
      </c>
      <c r="AH175">
        <v>83</v>
      </c>
      <c r="AI175">
        <v>91</v>
      </c>
      <c r="AJ175">
        <v>0</v>
      </c>
      <c r="AK175">
        <v>10</v>
      </c>
      <c r="AL175" t="s">
        <v>424</v>
      </c>
      <c r="AM175" t="s">
        <v>425</v>
      </c>
      <c r="AN175" t="s">
        <v>426</v>
      </c>
      <c r="AO175" t="s">
        <v>427</v>
      </c>
      <c r="AP175" t="s">
        <v>74</v>
      </c>
      <c r="AQ175" t="s">
        <v>74</v>
      </c>
      <c r="AR175" t="s">
        <v>429</v>
      </c>
      <c r="AS175" t="s">
        <v>430</v>
      </c>
      <c r="AT175" t="s">
        <v>1863</v>
      </c>
      <c r="AU175">
        <v>1992</v>
      </c>
      <c r="AV175">
        <v>83</v>
      </c>
      <c r="AW175" t="s">
        <v>2198</v>
      </c>
      <c r="AX175" t="s">
        <v>74</v>
      </c>
      <c r="AY175" t="s">
        <v>74</v>
      </c>
      <c r="AZ175" t="s">
        <v>74</v>
      </c>
      <c r="BA175" t="s">
        <v>74</v>
      </c>
      <c r="BB175">
        <v>263</v>
      </c>
      <c r="BC175">
        <v>272</v>
      </c>
      <c r="BD175" t="s">
        <v>74</v>
      </c>
      <c r="BE175" t="s">
        <v>2199</v>
      </c>
      <c r="BF175" t="str">
        <f>HYPERLINK("http://dx.doi.org/10.3354/meps083263","http://dx.doi.org/10.3354/meps083263")</f>
        <v>http://dx.doi.org/10.3354/meps083263</v>
      </c>
      <c r="BG175" t="s">
        <v>74</v>
      </c>
      <c r="BH175" t="s">
        <v>74</v>
      </c>
      <c r="BI175">
        <v>10</v>
      </c>
      <c r="BJ175" t="s">
        <v>432</v>
      </c>
      <c r="BK175" t="s">
        <v>92</v>
      </c>
      <c r="BL175" t="s">
        <v>433</v>
      </c>
      <c r="BM175" t="s">
        <v>2200</v>
      </c>
      <c r="BN175" t="s">
        <v>74</v>
      </c>
      <c r="BO175" t="s">
        <v>1112</v>
      </c>
      <c r="BP175" t="s">
        <v>74</v>
      </c>
      <c r="BQ175" t="s">
        <v>74</v>
      </c>
      <c r="BR175" t="s">
        <v>95</v>
      </c>
      <c r="BS175" t="s">
        <v>2201</v>
      </c>
      <c r="BT175" t="str">
        <f>HYPERLINK("https%3A%2F%2Fwww.webofscience.com%2Fwos%2Fwoscc%2Ffull-record%2FWOS:A1992JF72600015","View Full Record in Web of Science")</f>
        <v>View Full Record in Web of Science</v>
      </c>
    </row>
    <row r="176" spans="1:72" x14ac:dyDescent="0.15">
      <c r="A176" t="s">
        <v>72</v>
      </c>
      <c r="B176" t="s">
        <v>2202</v>
      </c>
      <c r="C176" t="s">
        <v>74</v>
      </c>
      <c r="D176" t="s">
        <v>74</v>
      </c>
      <c r="E176" t="s">
        <v>74</v>
      </c>
      <c r="F176" t="s">
        <v>2202</v>
      </c>
      <c r="G176" t="s">
        <v>74</v>
      </c>
      <c r="H176" t="s">
        <v>74</v>
      </c>
      <c r="I176" t="s">
        <v>2203</v>
      </c>
      <c r="J176" t="s">
        <v>1595</v>
      </c>
      <c r="K176" t="s">
        <v>74</v>
      </c>
      <c r="L176" t="s">
        <v>74</v>
      </c>
      <c r="M176" t="s">
        <v>77</v>
      </c>
      <c r="N176" t="s">
        <v>78</v>
      </c>
      <c r="O176" t="s">
        <v>74</v>
      </c>
      <c r="P176" t="s">
        <v>74</v>
      </c>
      <c r="Q176" t="s">
        <v>74</v>
      </c>
      <c r="R176" t="s">
        <v>74</v>
      </c>
      <c r="S176" t="s">
        <v>74</v>
      </c>
      <c r="T176" t="s">
        <v>74</v>
      </c>
      <c r="U176" t="s">
        <v>2204</v>
      </c>
      <c r="V176" t="s">
        <v>2205</v>
      </c>
      <c r="W176" t="s">
        <v>2206</v>
      </c>
      <c r="X176" t="s">
        <v>2207</v>
      </c>
      <c r="Y176" t="s">
        <v>2208</v>
      </c>
      <c r="Z176" t="s">
        <v>74</v>
      </c>
      <c r="AA176" t="s">
        <v>74</v>
      </c>
      <c r="AB176" t="s">
        <v>74</v>
      </c>
      <c r="AC176" t="s">
        <v>74</v>
      </c>
      <c r="AD176" t="s">
        <v>74</v>
      </c>
      <c r="AE176" t="s">
        <v>74</v>
      </c>
      <c r="AF176" t="s">
        <v>74</v>
      </c>
      <c r="AG176">
        <v>36</v>
      </c>
      <c r="AH176">
        <v>18</v>
      </c>
      <c r="AI176">
        <v>18</v>
      </c>
      <c r="AJ176">
        <v>0</v>
      </c>
      <c r="AK176">
        <v>0</v>
      </c>
      <c r="AL176" t="s">
        <v>271</v>
      </c>
      <c r="AM176" t="s">
        <v>272</v>
      </c>
      <c r="AN176" t="s">
        <v>273</v>
      </c>
      <c r="AO176" t="s">
        <v>1600</v>
      </c>
      <c r="AP176" t="s">
        <v>74</v>
      </c>
      <c r="AQ176" t="s">
        <v>74</v>
      </c>
      <c r="AR176" t="s">
        <v>1601</v>
      </c>
      <c r="AS176" t="s">
        <v>1602</v>
      </c>
      <c r="AT176" t="s">
        <v>1863</v>
      </c>
      <c r="AU176">
        <v>1992</v>
      </c>
      <c r="AV176">
        <v>19</v>
      </c>
      <c r="AW176">
        <v>3</v>
      </c>
      <c r="AX176" t="s">
        <v>74</v>
      </c>
      <c r="AY176" t="s">
        <v>74</v>
      </c>
      <c r="AZ176" t="s">
        <v>74</v>
      </c>
      <c r="BA176" t="s">
        <v>74</v>
      </c>
      <c r="BB176">
        <v>181</v>
      </c>
      <c r="BC176" t="s">
        <v>2085</v>
      </c>
      <c r="BD176" t="s">
        <v>74</v>
      </c>
      <c r="BE176" t="s">
        <v>2209</v>
      </c>
      <c r="BF176" t="str">
        <f>HYPERLINK("http://dx.doi.org/10.1016/0377-8398(92)90028-I","http://dx.doi.org/10.1016/0377-8398(92)90028-I")</f>
        <v>http://dx.doi.org/10.1016/0377-8398(92)90028-I</v>
      </c>
      <c r="BG176" t="s">
        <v>74</v>
      </c>
      <c r="BH176" t="s">
        <v>74</v>
      </c>
      <c r="BI176">
        <v>0</v>
      </c>
      <c r="BJ176" t="s">
        <v>1604</v>
      </c>
      <c r="BK176" t="s">
        <v>92</v>
      </c>
      <c r="BL176" t="s">
        <v>1604</v>
      </c>
      <c r="BM176" t="s">
        <v>2210</v>
      </c>
      <c r="BN176" t="s">
        <v>74</v>
      </c>
      <c r="BO176" t="s">
        <v>74</v>
      </c>
      <c r="BP176" t="s">
        <v>74</v>
      </c>
      <c r="BQ176" t="s">
        <v>74</v>
      </c>
      <c r="BR176" t="s">
        <v>95</v>
      </c>
      <c r="BS176" t="s">
        <v>2211</v>
      </c>
      <c r="BT176" t="str">
        <f>HYPERLINK("https%3A%2F%2Fwww.webofscience.com%2Fwos%2Fwoscc%2Ffull-record%2FWOS:A1992JG39700001","View Full Record in Web of Science")</f>
        <v>View Full Record in Web of Science</v>
      </c>
    </row>
    <row r="177" spans="1:72" x14ac:dyDescent="0.15">
      <c r="A177" t="s">
        <v>72</v>
      </c>
      <c r="B177" t="s">
        <v>2212</v>
      </c>
      <c r="C177" t="s">
        <v>74</v>
      </c>
      <c r="D177" t="s">
        <v>74</v>
      </c>
      <c r="E177" t="s">
        <v>74</v>
      </c>
      <c r="F177" t="s">
        <v>2212</v>
      </c>
      <c r="G177" t="s">
        <v>74</v>
      </c>
      <c r="H177" t="s">
        <v>74</v>
      </c>
      <c r="I177" t="s">
        <v>2213</v>
      </c>
      <c r="J177" t="s">
        <v>1595</v>
      </c>
      <c r="K177" t="s">
        <v>74</v>
      </c>
      <c r="L177" t="s">
        <v>74</v>
      </c>
      <c r="M177" t="s">
        <v>77</v>
      </c>
      <c r="N177" t="s">
        <v>78</v>
      </c>
      <c r="O177" t="s">
        <v>74</v>
      </c>
      <c r="P177" t="s">
        <v>74</v>
      </c>
      <c r="Q177" t="s">
        <v>74</v>
      </c>
      <c r="R177" t="s">
        <v>74</v>
      </c>
      <c r="S177" t="s">
        <v>74</v>
      </c>
      <c r="T177" t="s">
        <v>74</v>
      </c>
      <c r="U177" t="s">
        <v>2214</v>
      </c>
      <c r="V177" t="s">
        <v>2215</v>
      </c>
      <c r="W177" t="s">
        <v>2216</v>
      </c>
      <c r="X177" t="s">
        <v>183</v>
      </c>
      <c r="Y177" t="s">
        <v>74</v>
      </c>
      <c r="Z177" t="s">
        <v>74</v>
      </c>
      <c r="AA177" t="s">
        <v>74</v>
      </c>
      <c r="AB177" t="s">
        <v>2217</v>
      </c>
      <c r="AC177" t="s">
        <v>74</v>
      </c>
      <c r="AD177" t="s">
        <v>74</v>
      </c>
      <c r="AE177" t="s">
        <v>74</v>
      </c>
      <c r="AF177" t="s">
        <v>74</v>
      </c>
      <c r="AG177">
        <v>115</v>
      </c>
      <c r="AH177">
        <v>22</v>
      </c>
      <c r="AI177">
        <v>22</v>
      </c>
      <c r="AJ177">
        <v>0</v>
      </c>
      <c r="AK177">
        <v>7</v>
      </c>
      <c r="AL177" t="s">
        <v>271</v>
      </c>
      <c r="AM177" t="s">
        <v>272</v>
      </c>
      <c r="AN177" t="s">
        <v>273</v>
      </c>
      <c r="AO177" t="s">
        <v>1600</v>
      </c>
      <c r="AP177" t="s">
        <v>2218</v>
      </c>
      <c r="AQ177" t="s">
        <v>74</v>
      </c>
      <c r="AR177" t="s">
        <v>1601</v>
      </c>
      <c r="AS177" t="s">
        <v>1602</v>
      </c>
      <c r="AT177" t="s">
        <v>1863</v>
      </c>
      <c r="AU177">
        <v>1992</v>
      </c>
      <c r="AV177">
        <v>19</v>
      </c>
      <c r="AW177">
        <v>3</v>
      </c>
      <c r="AX177" t="s">
        <v>74</v>
      </c>
      <c r="AY177" t="s">
        <v>74</v>
      </c>
      <c r="AZ177" t="s">
        <v>74</v>
      </c>
      <c r="BA177" t="s">
        <v>74</v>
      </c>
      <c r="BB177">
        <v>201</v>
      </c>
      <c r="BC177" t="s">
        <v>2219</v>
      </c>
      <c r="BD177" t="s">
        <v>74</v>
      </c>
      <c r="BE177" t="s">
        <v>2220</v>
      </c>
      <c r="BF177" t="str">
        <f>HYPERLINK("http://dx.doi.org/10.1016/0377-8398(92)90029-J","http://dx.doi.org/10.1016/0377-8398(92)90029-J")</f>
        <v>http://dx.doi.org/10.1016/0377-8398(92)90029-J</v>
      </c>
      <c r="BG177" t="s">
        <v>74</v>
      </c>
      <c r="BH177" t="s">
        <v>74</v>
      </c>
      <c r="BI177">
        <v>1</v>
      </c>
      <c r="BJ177" t="s">
        <v>1604</v>
      </c>
      <c r="BK177" t="s">
        <v>92</v>
      </c>
      <c r="BL177" t="s">
        <v>1604</v>
      </c>
      <c r="BM177" t="s">
        <v>2210</v>
      </c>
      <c r="BN177" t="s">
        <v>74</v>
      </c>
      <c r="BO177" t="s">
        <v>74</v>
      </c>
      <c r="BP177" t="s">
        <v>74</v>
      </c>
      <c r="BQ177" t="s">
        <v>74</v>
      </c>
      <c r="BR177" t="s">
        <v>95</v>
      </c>
      <c r="BS177" t="s">
        <v>2221</v>
      </c>
      <c r="BT177" t="str">
        <f>HYPERLINK("https%3A%2F%2Fwww.webofscience.com%2Fwos%2Fwoscc%2Ffull-record%2FWOS:A1992JG39700002","View Full Record in Web of Science")</f>
        <v>View Full Record in Web of Science</v>
      </c>
    </row>
    <row r="178" spans="1:72" x14ac:dyDescent="0.15">
      <c r="A178" t="s">
        <v>72</v>
      </c>
      <c r="B178" t="s">
        <v>2222</v>
      </c>
      <c r="C178" t="s">
        <v>74</v>
      </c>
      <c r="D178" t="s">
        <v>74</v>
      </c>
      <c r="E178" t="s">
        <v>74</v>
      </c>
      <c r="F178" t="s">
        <v>2222</v>
      </c>
      <c r="G178" t="s">
        <v>74</v>
      </c>
      <c r="H178" t="s">
        <v>74</v>
      </c>
      <c r="I178" t="s">
        <v>2223</v>
      </c>
      <c r="J178" t="s">
        <v>457</v>
      </c>
      <c r="K178" t="s">
        <v>74</v>
      </c>
      <c r="L178" t="s">
        <v>74</v>
      </c>
      <c r="M178" t="s">
        <v>77</v>
      </c>
      <c r="N178" t="s">
        <v>52</v>
      </c>
      <c r="O178" t="s">
        <v>74</v>
      </c>
      <c r="P178" t="s">
        <v>74</v>
      </c>
      <c r="Q178" t="s">
        <v>74</v>
      </c>
      <c r="R178" t="s">
        <v>74</v>
      </c>
      <c r="S178" t="s">
        <v>74</v>
      </c>
      <c r="T178" t="s">
        <v>74</v>
      </c>
      <c r="U178" t="s">
        <v>74</v>
      </c>
      <c r="V178" t="s">
        <v>74</v>
      </c>
      <c r="W178" t="s">
        <v>2224</v>
      </c>
      <c r="X178" t="s">
        <v>2225</v>
      </c>
      <c r="Y178" t="s">
        <v>74</v>
      </c>
      <c r="Z178" t="s">
        <v>74</v>
      </c>
      <c r="AA178" t="s">
        <v>74</v>
      </c>
      <c r="AB178" t="s">
        <v>74</v>
      </c>
      <c r="AC178" t="s">
        <v>74</v>
      </c>
      <c r="AD178" t="s">
        <v>74</v>
      </c>
      <c r="AE178" t="s">
        <v>74</v>
      </c>
      <c r="AF178" t="s">
        <v>74</v>
      </c>
      <c r="AG178">
        <v>4</v>
      </c>
      <c r="AH178">
        <v>0</v>
      </c>
      <c r="AI178">
        <v>0</v>
      </c>
      <c r="AJ178">
        <v>0</v>
      </c>
      <c r="AK178">
        <v>0</v>
      </c>
      <c r="AL178" t="s">
        <v>462</v>
      </c>
      <c r="AM178" t="s">
        <v>463</v>
      </c>
      <c r="AN178" t="s">
        <v>464</v>
      </c>
      <c r="AO178" t="s">
        <v>465</v>
      </c>
      <c r="AP178" t="s">
        <v>74</v>
      </c>
      <c r="AQ178" t="s">
        <v>74</v>
      </c>
      <c r="AR178" t="s">
        <v>457</v>
      </c>
      <c r="AS178" t="s">
        <v>466</v>
      </c>
      <c r="AT178" t="s">
        <v>1863</v>
      </c>
      <c r="AU178">
        <v>1992</v>
      </c>
      <c r="AV178">
        <v>27</v>
      </c>
      <c r="AW178">
        <v>3</v>
      </c>
      <c r="AX178" t="s">
        <v>74</v>
      </c>
      <c r="AY178" t="s">
        <v>74</v>
      </c>
      <c r="AZ178" t="s">
        <v>74</v>
      </c>
      <c r="BA178" t="s">
        <v>74</v>
      </c>
      <c r="BB178">
        <v>241</v>
      </c>
      <c r="BC178">
        <v>242</v>
      </c>
      <c r="BD178" t="s">
        <v>74</v>
      </c>
      <c r="BE178" t="s">
        <v>74</v>
      </c>
      <c r="BF178" t="s">
        <v>74</v>
      </c>
      <c r="BG178" t="s">
        <v>74</v>
      </c>
      <c r="BH178" t="s">
        <v>74</v>
      </c>
      <c r="BI178">
        <v>2</v>
      </c>
      <c r="BJ178" t="s">
        <v>297</v>
      </c>
      <c r="BK178" t="s">
        <v>92</v>
      </c>
      <c r="BL178" t="s">
        <v>297</v>
      </c>
      <c r="BM178" t="s">
        <v>2226</v>
      </c>
      <c r="BN178" t="s">
        <v>74</v>
      </c>
      <c r="BO178" t="s">
        <v>74</v>
      </c>
      <c r="BP178" t="s">
        <v>74</v>
      </c>
      <c r="BQ178" t="s">
        <v>74</v>
      </c>
      <c r="BR178" t="s">
        <v>95</v>
      </c>
      <c r="BS178" t="s">
        <v>2227</v>
      </c>
      <c r="BT178" t="str">
        <f>HYPERLINK("https%3A%2F%2Fwww.webofscience.com%2Fwos%2Fwoscc%2Ffull-record%2FWOS:A1992JE02900094","View Full Record in Web of Science")</f>
        <v>View Full Record in Web of Science</v>
      </c>
    </row>
    <row r="179" spans="1:72" x14ac:dyDescent="0.15">
      <c r="A179" t="s">
        <v>72</v>
      </c>
      <c r="B179" t="s">
        <v>2228</v>
      </c>
      <c r="C179" t="s">
        <v>74</v>
      </c>
      <c r="D179" t="s">
        <v>74</v>
      </c>
      <c r="E179" t="s">
        <v>74</v>
      </c>
      <c r="F179" t="s">
        <v>2228</v>
      </c>
      <c r="G179" t="s">
        <v>74</v>
      </c>
      <c r="H179" t="s">
        <v>74</v>
      </c>
      <c r="I179" t="s">
        <v>2229</v>
      </c>
      <c r="J179" t="s">
        <v>457</v>
      </c>
      <c r="K179" t="s">
        <v>74</v>
      </c>
      <c r="L179" t="s">
        <v>74</v>
      </c>
      <c r="M179" t="s">
        <v>77</v>
      </c>
      <c r="N179" t="s">
        <v>52</v>
      </c>
      <c r="O179" t="s">
        <v>74</v>
      </c>
      <c r="P179" t="s">
        <v>74</v>
      </c>
      <c r="Q179" t="s">
        <v>74</v>
      </c>
      <c r="R179" t="s">
        <v>74</v>
      </c>
      <c r="S179" t="s">
        <v>74</v>
      </c>
      <c r="T179" t="s">
        <v>74</v>
      </c>
      <c r="U179" t="s">
        <v>2230</v>
      </c>
      <c r="V179" t="s">
        <v>74</v>
      </c>
      <c r="W179" t="s">
        <v>2231</v>
      </c>
      <c r="X179" t="s">
        <v>2232</v>
      </c>
      <c r="Y179" t="s">
        <v>74</v>
      </c>
      <c r="Z179" t="s">
        <v>74</v>
      </c>
      <c r="AA179" t="s">
        <v>74</v>
      </c>
      <c r="AB179" t="s">
        <v>74</v>
      </c>
      <c r="AC179" t="s">
        <v>74</v>
      </c>
      <c r="AD179" t="s">
        <v>74</v>
      </c>
      <c r="AE179" t="s">
        <v>74</v>
      </c>
      <c r="AF179" t="s">
        <v>74</v>
      </c>
      <c r="AG179">
        <v>13</v>
      </c>
      <c r="AH179">
        <v>0</v>
      </c>
      <c r="AI179">
        <v>0</v>
      </c>
      <c r="AJ179">
        <v>0</v>
      </c>
      <c r="AK179">
        <v>0</v>
      </c>
      <c r="AL179" t="s">
        <v>462</v>
      </c>
      <c r="AM179" t="s">
        <v>463</v>
      </c>
      <c r="AN179" t="s">
        <v>2233</v>
      </c>
      <c r="AO179" t="s">
        <v>465</v>
      </c>
      <c r="AP179" t="s">
        <v>74</v>
      </c>
      <c r="AQ179" t="s">
        <v>74</v>
      </c>
      <c r="AR179" t="s">
        <v>457</v>
      </c>
      <c r="AS179" t="s">
        <v>466</v>
      </c>
      <c r="AT179" t="s">
        <v>1863</v>
      </c>
      <c r="AU179">
        <v>1992</v>
      </c>
      <c r="AV179">
        <v>27</v>
      </c>
      <c r="AW179">
        <v>3</v>
      </c>
      <c r="AX179" t="s">
        <v>74</v>
      </c>
      <c r="AY179" t="s">
        <v>74</v>
      </c>
      <c r="AZ179" t="s">
        <v>74</v>
      </c>
      <c r="BA179" t="s">
        <v>74</v>
      </c>
      <c r="BB179">
        <v>246</v>
      </c>
      <c r="BC179">
        <v>246</v>
      </c>
      <c r="BD179" t="s">
        <v>74</v>
      </c>
      <c r="BE179" t="s">
        <v>74</v>
      </c>
      <c r="BF179" t="s">
        <v>74</v>
      </c>
      <c r="BG179" t="s">
        <v>74</v>
      </c>
      <c r="BH179" t="s">
        <v>74</v>
      </c>
      <c r="BI179">
        <v>1</v>
      </c>
      <c r="BJ179" t="s">
        <v>297</v>
      </c>
      <c r="BK179" t="s">
        <v>92</v>
      </c>
      <c r="BL179" t="s">
        <v>297</v>
      </c>
      <c r="BM179" t="s">
        <v>2226</v>
      </c>
      <c r="BN179" t="s">
        <v>74</v>
      </c>
      <c r="BO179" t="s">
        <v>74</v>
      </c>
      <c r="BP179" t="s">
        <v>74</v>
      </c>
      <c r="BQ179" t="s">
        <v>74</v>
      </c>
      <c r="BR179" t="s">
        <v>95</v>
      </c>
      <c r="BS179" t="s">
        <v>2234</v>
      </c>
      <c r="BT179" t="str">
        <f>HYPERLINK("https%3A%2F%2Fwww.webofscience.com%2Fwos%2Fwoscc%2Ffull-record%2FWOS:A1992JE02900104","View Full Record in Web of Science")</f>
        <v>View Full Record in Web of Science</v>
      </c>
    </row>
    <row r="180" spans="1:72" x14ac:dyDescent="0.15">
      <c r="A180" t="s">
        <v>72</v>
      </c>
      <c r="B180" t="s">
        <v>2235</v>
      </c>
      <c r="C180" t="s">
        <v>74</v>
      </c>
      <c r="D180" t="s">
        <v>74</v>
      </c>
      <c r="E180" t="s">
        <v>74</v>
      </c>
      <c r="F180" t="s">
        <v>2235</v>
      </c>
      <c r="G180" t="s">
        <v>74</v>
      </c>
      <c r="H180" t="s">
        <v>74</v>
      </c>
      <c r="I180" t="s">
        <v>2236</v>
      </c>
      <c r="J180" t="s">
        <v>457</v>
      </c>
      <c r="K180" t="s">
        <v>74</v>
      </c>
      <c r="L180" t="s">
        <v>74</v>
      </c>
      <c r="M180" t="s">
        <v>77</v>
      </c>
      <c r="N180" t="s">
        <v>52</v>
      </c>
      <c r="O180" t="s">
        <v>74</v>
      </c>
      <c r="P180" t="s">
        <v>74</v>
      </c>
      <c r="Q180" t="s">
        <v>74</v>
      </c>
      <c r="R180" t="s">
        <v>74</v>
      </c>
      <c r="S180" t="s">
        <v>74</v>
      </c>
      <c r="T180" t="s">
        <v>74</v>
      </c>
      <c r="U180" t="s">
        <v>2237</v>
      </c>
      <c r="V180" t="s">
        <v>74</v>
      </c>
      <c r="W180" t="s">
        <v>2238</v>
      </c>
      <c r="X180" t="s">
        <v>2239</v>
      </c>
      <c r="Y180" t="s">
        <v>74</v>
      </c>
      <c r="Z180" t="s">
        <v>74</v>
      </c>
      <c r="AA180" t="s">
        <v>74</v>
      </c>
      <c r="AB180" t="s">
        <v>74</v>
      </c>
      <c r="AC180" t="s">
        <v>74</v>
      </c>
      <c r="AD180" t="s">
        <v>74</v>
      </c>
      <c r="AE180" t="s">
        <v>74</v>
      </c>
      <c r="AF180" t="s">
        <v>74</v>
      </c>
      <c r="AG180">
        <v>3</v>
      </c>
      <c r="AH180">
        <v>0</v>
      </c>
      <c r="AI180">
        <v>0</v>
      </c>
      <c r="AJ180">
        <v>0</v>
      </c>
      <c r="AK180">
        <v>0</v>
      </c>
      <c r="AL180" t="s">
        <v>462</v>
      </c>
      <c r="AM180" t="s">
        <v>463</v>
      </c>
      <c r="AN180" t="s">
        <v>464</v>
      </c>
      <c r="AO180" t="s">
        <v>465</v>
      </c>
      <c r="AP180" t="s">
        <v>74</v>
      </c>
      <c r="AQ180" t="s">
        <v>74</v>
      </c>
      <c r="AR180" t="s">
        <v>457</v>
      </c>
      <c r="AS180" t="s">
        <v>466</v>
      </c>
      <c r="AT180" t="s">
        <v>1863</v>
      </c>
      <c r="AU180">
        <v>1992</v>
      </c>
      <c r="AV180">
        <v>27</v>
      </c>
      <c r="AW180">
        <v>3</v>
      </c>
      <c r="AX180" t="s">
        <v>74</v>
      </c>
      <c r="AY180" t="s">
        <v>74</v>
      </c>
      <c r="AZ180" t="s">
        <v>74</v>
      </c>
      <c r="BA180" t="s">
        <v>74</v>
      </c>
      <c r="BB180">
        <v>247</v>
      </c>
      <c r="BC180">
        <v>248</v>
      </c>
      <c r="BD180" t="s">
        <v>74</v>
      </c>
      <c r="BE180" t="s">
        <v>74</v>
      </c>
      <c r="BF180" t="s">
        <v>74</v>
      </c>
      <c r="BG180" t="s">
        <v>74</v>
      </c>
      <c r="BH180" t="s">
        <v>74</v>
      </c>
      <c r="BI180">
        <v>2</v>
      </c>
      <c r="BJ180" t="s">
        <v>297</v>
      </c>
      <c r="BK180" t="s">
        <v>92</v>
      </c>
      <c r="BL180" t="s">
        <v>297</v>
      </c>
      <c r="BM180" t="s">
        <v>2226</v>
      </c>
      <c r="BN180" t="s">
        <v>74</v>
      </c>
      <c r="BO180" t="s">
        <v>74</v>
      </c>
      <c r="BP180" t="s">
        <v>74</v>
      </c>
      <c r="BQ180" t="s">
        <v>74</v>
      </c>
      <c r="BR180" t="s">
        <v>95</v>
      </c>
      <c r="BS180" t="s">
        <v>2240</v>
      </c>
      <c r="BT180" t="str">
        <f>HYPERLINK("https%3A%2F%2Fwww.webofscience.com%2Fwos%2Fwoscc%2Ffull-record%2FWOS:A1992JE02900107","View Full Record in Web of Science")</f>
        <v>View Full Record in Web of Science</v>
      </c>
    </row>
    <row r="181" spans="1:72" x14ac:dyDescent="0.15">
      <c r="A181" t="s">
        <v>72</v>
      </c>
      <c r="B181" t="s">
        <v>2241</v>
      </c>
      <c r="C181" t="s">
        <v>74</v>
      </c>
      <c r="D181" t="s">
        <v>74</v>
      </c>
      <c r="E181" t="s">
        <v>74</v>
      </c>
      <c r="F181" t="s">
        <v>2241</v>
      </c>
      <c r="G181" t="s">
        <v>74</v>
      </c>
      <c r="H181" t="s">
        <v>74</v>
      </c>
      <c r="I181" t="s">
        <v>2242</v>
      </c>
      <c r="J181" t="s">
        <v>457</v>
      </c>
      <c r="K181" t="s">
        <v>74</v>
      </c>
      <c r="L181" t="s">
        <v>74</v>
      </c>
      <c r="M181" t="s">
        <v>77</v>
      </c>
      <c r="N181" t="s">
        <v>52</v>
      </c>
      <c r="O181" t="s">
        <v>74</v>
      </c>
      <c r="P181" t="s">
        <v>74</v>
      </c>
      <c r="Q181" t="s">
        <v>74</v>
      </c>
      <c r="R181" t="s">
        <v>74</v>
      </c>
      <c r="S181" t="s">
        <v>74</v>
      </c>
      <c r="T181" t="s">
        <v>74</v>
      </c>
      <c r="U181" t="s">
        <v>74</v>
      </c>
      <c r="V181" t="s">
        <v>74</v>
      </c>
      <c r="W181" t="s">
        <v>2243</v>
      </c>
      <c r="X181" t="s">
        <v>2244</v>
      </c>
      <c r="Y181" t="s">
        <v>74</v>
      </c>
      <c r="Z181" t="s">
        <v>74</v>
      </c>
      <c r="AA181" t="s">
        <v>74</v>
      </c>
      <c r="AB181" t="s">
        <v>74</v>
      </c>
      <c r="AC181" t="s">
        <v>74</v>
      </c>
      <c r="AD181" t="s">
        <v>74</v>
      </c>
      <c r="AE181" t="s">
        <v>74</v>
      </c>
      <c r="AF181" t="s">
        <v>74</v>
      </c>
      <c r="AG181">
        <v>8</v>
      </c>
      <c r="AH181">
        <v>4</v>
      </c>
      <c r="AI181">
        <v>4</v>
      </c>
      <c r="AJ181">
        <v>0</v>
      </c>
      <c r="AK181">
        <v>1</v>
      </c>
      <c r="AL181" t="s">
        <v>462</v>
      </c>
      <c r="AM181" t="s">
        <v>463</v>
      </c>
      <c r="AN181" t="s">
        <v>464</v>
      </c>
      <c r="AO181" t="s">
        <v>465</v>
      </c>
      <c r="AP181" t="s">
        <v>74</v>
      </c>
      <c r="AQ181" t="s">
        <v>74</v>
      </c>
      <c r="AR181" t="s">
        <v>457</v>
      </c>
      <c r="AS181" t="s">
        <v>466</v>
      </c>
      <c r="AT181" t="s">
        <v>1863</v>
      </c>
      <c r="AU181">
        <v>1992</v>
      </c>
      <c r="AV181">
        <v>27</v>
      </c>
      <c r="AW181">
        <v>3</v>
      </c>
      <c r="AX181" t="s">
        <v>74</v>
      </c>
      <c r="AY181" t="s">
        <v>74</v>
      </c>
      <c r="AZ181" t="s">
        <v>74</v>
      </c>
      <c r="BA181" t="s">
        <v>74</v>
      </c>
      <c r="BB181">
        <v>250</v>
      </c>
      <c r="BC181">
        <v>250</v>
      </c>
      <c r="BD181" t="s">
        <v>74</v>
      </c>
      <c r="BE181" t="s">
        <v>74</v>
      </c>
      <c r="BF181" t="s">
        <v>74</v>
      </c>
      <c r="BG181" t="s">
        <v>74</v>
      </c>
      <c r="BH181" t="s">
        <v>74</v>
      </c>
      <c r="BI181">
        <v>1</v>
      </c>
      <c r="BJ181" t="s">
        <v>297</v>
      </c>
      <c r="BK181" t="s">
        <v>92</v>
      </c>
      <c r="BL181" t="s">
        <v>297</v>
      </c>
      <c r="BM181" t="s">
        <v>2226</v>
      </c>
      <c r="BN181" t="s">
        <v>74</v>
      </c>
      <c r="BO181" t="s">
        <v>74</v>
      </c>
      <c r="BP181" t="s">
        <v>74</v>
      </c>
      <c r="BQ181" t="s">
        <v>74</v>
      </c>
      <c r="BR181" t="s">
        <v>95</v>
      </c>
      <c r="BS181" t="s">
        <v>2245</v>
      </c>
      <c r="BT181" t="str">
        <f>HYPERLINK("https%3A%2F%2Fwww.webofscience.com%2Fwos%2Fwoscc%2Ffull-record%2FWOS:A1992JE02900113","View Full Record in Web of Science")</f>
        <v>View Full Record in Web of Science</v>
      </c>
    </row>
    <row r="182" spans="1:72" x14ac:dyDescent="0.15">
      <c r="A182" t="s">
        <v>72</v>
      </c>
      <c r="B182" t="s">
        <v>2246</v>
      </c>
      <c r="C182" t="s">
        <v>74</v>
      </c>
      <c r="D182" t="s">
        <v>74</v>
      </c>
      <c r="E182" t="s">
        <v>74</v>
      </c>
      <c r="F182" t="s">
        <v>2246</v>
      </c>
      <c r="G182" t="s">
        <v>74</v>
      </c>
      <c r="H182" t="s">
        <v>74</v>
      </c>
      <c r="I182" t="s">
        <v>2247</v>
      </c>
      <c r="J182" t="s">
        <v>457</v>
      </c>
      <c r="K182" t="s">
        <v>74</v>
      </c>
      <c r="L182" t="s">
        <v>74</v>
      </c>
      <c r="M182" t="s">
        <v>77</v>
      </c>
      <c r="N182" t="s">
        <v>52</v>
      </c>
      <c r="O182" t="s">
        <v>74</v>
      </c>
      <c r="P182" t="s">
        <v>74</v>
      </c>
      <c r="Q182" t="s">
        <v>74</v>
      </c>
      <c r="R182" t="s">
        <v>74</v>
      </c>
      <c r="S182" t="s">
        <v>74</v>
      </c>
      <c r="T182" t="s">
        <v>74</v>
      </c>
      <c r="U182" t="s">
        <v>74</v>
      </c>
      <c r="V182" t="s">
        <v>74</v>
      </c>
      <c r="W182" t="s">
        <v>2248</v>
      </c>
      <c r="X182" t="s">
        <v>2249</v>
      </c>
      <c r="Y182" t="s">
        <v>74</v>
      </c>
      <c r="Z182" t="s">
        <v>74</v>
      </c>
      <c r="AA182" t="s">
        <v>74</v>
      </c>
      <c r="AB182" t="s">
        <v>74</v>
      </c>
      <c r="AC182" t="s">
        <v>74</v>
      </c>
      <c r="AD182" t="s">
        <v>74</v>
      </c>
      <c r="AE182" t="s">
        <v>74</v>
      </c>
      <c r="AF182" t="s">
        <v>74</v>
      </c>
      <c r="AG182">
        <v>1</v>
      </c>
      <c r="AH182">
        <v>3</v>
      </c>
      <c r="AI182">
        <v>3</v>
      </c>
      <c r="AJ182">
        <v>0</v>
      </c>
      <c r="AK182">
        <v>0</v>
      </c>
      <c r="AL182" t="s">
        <v>462</v>
      </c>
      <c r="AM182" t="s">
        <v>463</v>
      </c>
      <c r="AN182" t="s">
        <v>2233</v>
      </c>
      <c r="AO182" t="s">
        <v>465</v>
      </c>
      <c r="AP182" t="s">
        <v>74</v>
      </c>
      <c r="AQ182" t="s">
        <v>74</v>
      </c>
      <c r="AR182" t="s">
        <v>457</v>
      </c>
      <c r="AS182" t="s">
        <v>466</v>
      </c>
      <c r="AT182" t="s">
        <v>1863</v>
      </c>
      <c r="AU182">
        <v>1992</v>
      </c>
      <c r="AV182">
        <v>27</v>
      </c>
      <c r="AW182">
        <v>3</v>
      </c>
      <c r="AX182" t="s">
        <v>74</v>
      </c>
      <c r="AY182" t="s">
        <v>74</v>
      </c>
      <c r="AZ182" t="s">
        <v>74</v>
      </c>
      <c r="BA182" t="s">
        <v>74</v>
      </c>
      <c r="BB182">
        <v>285</v>
      </c>
      <c r="BC182">
        <v>285</v>
      </c>
      <c r="BD182" t="s">
        <v>74</v>
      </c>
      <c r="BE182" t="s">
        <v>74</v>
      </c>
      <c r="BF182" t="s">
        <v>74</v>
      </c>
      <c r="BG182" t="s">
        <v>74</v>
      </c>
      <c r="BH182" t="s">
        <v>74</v>
      </c>
      <c r="BI182">
        <v>1</v>
      </c>
      <c r="BJ182" t="s">
        <v>297</v>
      </c>
      <c r="BK182" t="s">
        <v>92</v>
      </c>
      <c r="BL182" t="s">
        <v>297</v>
      </c>
      <c r="BM182" t="s">
        <v>2226</v>
      </c>
      <c r="BN182" t="s">
        <v>74</v>
      </c>
      <c r="BO182" t="s">
        <v>74</v>
      </c>
      <c r="BP182" t="s">
        <v>74</v>
      </c>
      <c r="BQ182" t="s">
        <v>74</v>
      </c>
      <c r="BR182" t="s">
        <v>95</v>
      </c>
      <c r="BS182" t="s">
        <v>2250</v>
      </c>
      <c r="BT182" t="str">
        <f>HYPERLINK("https%3A%2F%2Fwww.webofscience.com%2Fwos%2Fwoscc%2Ffull-record%2FWOS:A1992JE02900191","View Full Record in Web of Science")</f>
        <v>View Full Record in Web of Science</v>
      </c>
    </row>
    <row r="183" spans="1:72" x14ac:dyDescent="0.15">
      <c r="A183" t="s">
        <v>72</v>
      </c>
      <c r="B183" t="s">
        <v>2251</v>
      </c>
      <c r="C183" t="s">
        <v>74</v>
      </c>
      <c r="D183" t="s">
        <v>74</v>
      </c>
      <c r="E183" t="s">
        <v>74</v>
      </c>
      <c r="F183" t="s">
        <v>2251</v>
      </c>
      <c r="G183" t="s">
        <v>74</v>
      </c>
      <c r="H183" t="s">
        <v>74</v>
      </c>
      <c r="I183" t="s">
        <v>2252</v>
      </c>
      <c r="J183" t="s">
        <v>457</v>
      </c>
      <c r="K183" t="s">
        <v>74</v>
      </c>
      <c r="L183" t="s">
        <v>74</v>
      </c>
      <c r="M183" t="s">
        <v>77</v>
      </c>
      <c r="N183" t="s">
        <v>52</v>
      </c>
      <c r="O183" t="s">
        <v>74</v>
      </c>
      <c r="P183" t="s">
        <v>74</v>
      </c>
      <c r="Q183" t="s">
        <v>74</v>
      </c>
      <c r="R183" t="s">
        <v>74</v>
      </c>
      <c r="S183" t="s">
        <v>74</v>
      </c>
      <c r="T183" t="s">
        <v>74</v>
      </c>
      <c r="U183" t="s">
        <v>74</v>
      </c>
      <c r="V183" t="s">
        <v>74</v>
      </c>
      <c r="W183" t="s">
        <v>2253</v>
      </c>
      <c r="X183" t="s">
        <v>2254</v>
      </c>
      <c r="Y183" t="s">
        <v>74</v>
      </c>
      <c r="Z183" t="s">
        <v>74</v>
      </c>
      <c r="AA183" t="s">
        <v>74</v>
      </c>
      <c r="AB183" t="s">
        <v>74</v>
      </c>
      <c r="AC183" t="s">
        <v>74</v>
      </c>
      <c r="AD183" t="s">
        <v>74</v>
      </c>
      <c r="AE183" t="s">
        <v>74</v>
      </c>
      <c r="AF183" t="s">
        <v>74</v>
      </c>
      <c r="AG183">
        <v>1</v>
      </c>
      <c r="AH183">
        <v>0</v>
      </c>
      <c r="AI183">
        <v>0</v>
      </c>
      <c r="AJ183">
        <v>0</v>
      </c>
      <c r="AK183">
        <v>0</v>
      </c>
      <c r="AL183" t="s">
        <v>462</v>
      </c>
      <c r="AM183" t="s">
        <v>463</v>
      </c>
      <c r="AN183" t="s">
        <v>464</v>
      </c>
      <c r="AO183" t="s">
        <v>465</v>
      </c>
      <c r="AP183" t="s">
        <v>74</v>
      </c>
      <c r="AQ183" t="s">
        <v>74</v>
      </c>
      <c r="AR183" t="s">
        <v>457</v>
      </c>
      <c r="AS183" t="s">
        <v>466</v>
      </c>
      <c r="AT183" t="s">
        <v>1863</v>
      </c>
      <c r="AU183">
        <v>1992</v>
      </c>
      <c r="AV183">
        <v>27</v>
      </c>
      <c r="AW183">
        <v>3</v>
      </c>
      <c r="AX183" t="s">
        <v>74</v>
      </c>
      <c r="AY183" t="s">
        <v>74</v>
      </c>
      <c r="AZ183" t="s">
        <v>74</v>
      </c>
      <c r="BA183" t="s">
        <v>74</v>
      </c>
      <c r="BB183">
        <v>289</v>
      </c>
      <c r="BC183">
        <v>289</v>
      </c>
      <c r="BD183" t="s">
        <v>74</v>
      </c>
      <c r="BE183" t="s">
        <v>74</v>
      </c>
      <c r="BF183" t="s">
        <v>74</v>
      </c>
      <c r="BG183" t="s">
        <v>74</v>
      </c>
      <c r="BH183" t="s">
        <v>74</v>
      </c>
      <c r="BI183">
        <v>1</v>
      </c>
      <c r="BJ183" t="s">
        <v>297</v>
      </c>
      <c r="BK183" t="s">
        <v>92</v>
      </c>
      <c r="BL183" t="s">
        <v>297</v>
      </c>
      <c r="BM183" t="s">
        <v>2226</v>
      </c>
      <c r="BN183" t="s">
        <v>74</v>
      </c>
      <c r="BO183" t="s">
        <v>74</v>
      </c>
      <c r="BP183" t="s">
        <v>74</v>
      </c>
      <c r="BQ183" t="s">
        <v>74</v>
      </c>
      <c r="BR183" t="s">
        <v>95</v>
      </c>
      <c r="BS183" t="s">
        <v>2255</v>
      </c>
      <c r="BT183" t="str">
        <f>HYPERLINK("https%3A%2F%2Fwww.webofscience.com%2Fwos%2Fwoscc%2Ffull-record%2FWOS:A1992JE02900199","View Full Record in Web of Science")</f>
        <v>View Full Record in Web of Science</v>
      </c>
    </row>
    <row r="184" spans="1:72" x14ac:dyDescent="0.15">
      <c r="A184" t="s">
        <v>72</v>
      </c>
      <c r="B184" t="s">
        <v>2256</v>
      </c>
      <c r="C184" t="s">
        <v>74</v>
      </c>
      <c r="D184" t="s">
        <v>74</v>
      </c>
      <c r="E184" t="s">
        <v>74</v>
      </c>
      <c r="F184" t="s">
        <v>2256</v>
      </c>
      <c r="G184" t="s">
        <v>74</v>
      </c>
      <c r="H184" t="s">
        <v>74</v>
      </c>
      <c r="I184" t="s">
        <v>2257</v>
      </c>
      <c r="J184" t="s">
        <v>457</v>
      </c>
      <c r="K184" t="s">
        <v>74</v>
      </c>
      <c r="L184" t="s">
        <v>74</v>
      </c>
      <c r="M184" t="s">
        <v>77</v>
      </c>
      <c r="N184" t="s">
        <v>52</v>
      </c>
      <c r="O184" t="s">
        <v>74</v>
      </c>
      <c r="P184" t="s">
        <v>74</v>
      </c>
      <c r="Q184" t="s">
        <v>74</v>
      </c>
      <c r="R184" t="s">
        <v>74</v>
      </c>
      <c r="S184" t="s">
        <v>74</v>
      </c>
      <c r="T184" t="s">
        <v>74</v>
      </c>
      <c r="U184" t="s">
        <v>74</v>
      </c>
      <c r="V184" t="s">
        <v>74</v>
      </c>
      <c r="W184" t="s">
        <v>2258</v>
      </c>
      <c r="X184" t="s">
        <v>2259</v>
      </c>
      <c r="Y184" t="s">
        <v>74</v>
      </c>
      <c r="Z184" t="s">
        <v>74</v>
      </c>
      <c r="AA184" t="s">
        <v>74</v>
      </c>
      <c r="AB184" t="s">
        <v>74</v>
      </c>
      <c r="AC184" t="s">
        <v>74</v>
      </c>
      <c r="AD184" t="s">
        <v>74</v>
      </c>
      <c r="AE184" t="s">
        <v>74</v>
      </c>
      <c r="AF184" t="s">
        <v>74</v>
      </c>
      <c r="AG184">
        <v>4</v>
      </c>
      <c r="AH184">
        <v>2</v>
      </c>
      <c r="AI184">
        <v>2</v>
      </c>
      <c r="AJ184">
        <v>0</v>
      </c>
      <c r="AK184">
        <v>1</v>
      </c>
      <c r="AL184" t="s">
        <v>462</v>
      </c>
      <c r="AM184" t="s">
        <v>463</v>
      </c>
      <c r="AN184" t="s">
        <v>464</v>
      </c>
      <c r="AO184" t="s">
        <v>465</v>
      </c>
      <c r="AP184" t="s">
        <v>74</v>
      </c>
      <c r="AQ184" t="s">
        <v>74</v>
      </c>
      <c r="AR184" t="s">
        <v>457</v>
      </c>
      <c r="AS184" t="s">
        <v>466</v>
      </c>
      <c r="AT184" t="s">
        <v>1863</v>
      </c>
      <c r="AU184">
        <v>1992</v>
      </c>
      <c r="AV184">
        <v>27</v>
      </c>
      <c r="AW184">
        <v>3</v>
      </c>
      <c r="AX184" t="s">
        <v>74</v>
      </c>
      <c r="AY184" t="s">
        <v>74</v>
      </c>
      <c r="AZ184" t="s">
        <v>74</v>
      </c>
      <c r="BA184" t="s">
        <v>74</v>
      </c>
      <c r="BB184">
        <v>291</v>
      </c>
      <c r="BC184">
        <v>292</v>
      </c>
      <c r="BD184" t="s">
        <v>74</v>
      </c>
      <c r="BE184" t="s">
        <v>74</v>
      </c>
      <c r="BF184" t="s">
        <v>74</v>
      </c>
      <c r="BG184" t="s">
        <v>74</v>
      </c>
      <c r="BH184" t="s">
        <v>74</v>
      </c>
      <c r="BI184">
        <v>2</v>
      </c>
      <c r="BJ184" t="s">
        <v>297</v>
      </c>
      <c r="BK184" t="s">
        <v>92</v>
      </c>
      <c r="BL184" t="s">
        <v>297</v>
      </c>
      <c r="BM184" t="s">
        <v>2226</v>
      </c>
      <c r="BN184" t="s">
        <v>74</v>
      </c>
      <c r="BO184" t="s">
        <v>74</v>
      </c>
      <c r="BP184" t="s">
        <v>74</v>
      </c>
      <c r="BQ184" t="s">
        <v>74</v>
      </c>
      <c r="BR184" t="s">
        <v>95</v>
      </c>
      <c r="BS184" t="s">
        <v>2260</v>
      </c>
      <c r="BT184" t="str">
        <f>HYPERLINK("https%3A%2F%2Fwww.webofscience.com%2Fwos%2Fwoscc%2Ffull-record%2FWOS:A1992JE02900205","View Full Record in Web of Science")</f>
        <v>View Full Record in Web of Science</v>
      </c>
    </row>
    <row r="185" spans="1:72" x14ac:dyDescent="0.15">
      <c r="A185" t="s">
        <v>72</v>
      </c>
      <c r="B185" t="s">
        <v>2261</v>
      </c>
      <c r="C185" t="s">
        <v>74</v>
      </c>
      <c r="D185" t="s">
        <v>74</v>
      </c>
      <c r="E185" t="s">
        <v>74</v>
      </c>
      <c r="F185" t="s">
        <v>2261</v>
      </c>
      <c r="G185" t="s">
        <v>74</v>
      </c>
      <c r="H185" t="s">
        <v>74</v>
      </c>
      <c r="I185" t="s">
        <v>2262</v>
      </c>
      <c r="J185" t="s">
        <v>457</v>
      </c>
      <c r="K185" t="s">
        <v>74</v>
      </c>
      <c r="L185" t="s">
        <v>74</v>
      </c>
      <c r="M185" t="s">
        <v>77</v>
      </c>
      <c r="N185" t="s">
        <v>52</v>
      </c>
      <c r="O185" t="s">
        <v>74</v>
      </c>
      <c r="P185" t="s">
        <v>74</v>
      </c>
      <c r="Q185" t="s">
        <v>74</v>
      </c>
      <c r="R185" t="s">
        <v>74</v>
      </c>
      <c r="S185" t="s">
        <v>74</v>
      </c>
      <c r="T185" t="s">
        <v>74</v>
      </c>
      <c r="U185" t="s">
        <v>74</v>
      </c>
      <c r="V185" t="s">
        <v>74</v>
      </c>
      <c r="W185" t="s">
        <v>2263</v>
      </c>
      <c r="X185" t="s">
        <v>2264</v>
      </c>
      <c r="Y185" t="s">
        <v>74</v>
      </c>
      <c r="Z185" t="s">
        <v>74</v>
      </c>
      <c r="AA185" t="s">
        <v>74</v>
      </c>
      <c r="AB185" t="s">
        <v>74</v>
      </c>
      <c r="AC185" t="s">
        <v>74</v>
      </c>
      <c r="AD185" t="s">
        <v>74</v>
      </c>
      <c r="AE185" t="s">
        <v>74</v>
      </c>
      <c r="AF185" t="s">
        <v>74</v>
      </c>
      <c r="AG185">
        <v>5</v>
      </c>
      <c r="AH185">
        <v>0</v>
      </c>
      <c r="AI185">
        <v>0</v>
      </c>
      <c r="AJ185">
        <v>0</v>
      </c>
      <c r="AK185">
        <v>1</v>
      </c>
      <c r="AL185" t="s">
        <v>462</v>
      </c>
      <c r="AM185" t="s">
        <v>463</v>
      </c>
      <c r="AN185" t="s">
        <v>464</v>
      </c>
      <c r="AO185" t="s">
        <v>465</v>
      </c>
      <c r="AP185" t="s">
        <v>74</v>
      </c>
      <c r="AQ185" t="s">
        <v>74</v>
      </c>
      <c r="AR185" t="s">
        <v>457</v>
      </c>
      <c r="AS185" t="s">
        <v>466</v>
      </c>
      <c r="AT185" t="s">
        <v>1863</v>
      </c>
      <c r="AU185">
        <v>1992</v>
      </c>
      <c r="AV185">
        <v>27</v>
      </c>
      <c r="AW185">
        <v>3</v>
      </c>
      <c r="AX185" t="s">
        <v>74</v>
      </c>
      <c r="AY185" t="s">
        <v>74</v>
      </c>
      <c r="AZ185" t="s">
        <v>74</v>
      </c>
      <c r="BA185" t="s">
        <v>74</v>
      </c>
      <c r="BB185">
        <v>297</v>
      </c>
      <c r="BC185">
        <v>298</v>
      </c>
      <c r="BD185" t="s">
        <v>74</v>
      </c>
      <c r="BE185" t="s">
        <v>74</v>
      </c>
      <c r="BF185" t="s">
        <v>74</v>
      </c>
      <c r="BG185" t="s">
        <v>74</v>
      </c>
      <c r="BH185" t="s">
        <v>74</v>
      </c>
      <c r="BI185">
        <v>2</v>
      </c>
      <c r="BJ185" t="s">
        <v>297</v>
      </c>
      <c r="BK185" t="s">
        <v>92</v>
      </c>
      <c r="BL185" t="s">
        <v>297</v>
      </c>
      <c r="BM185" t="s">
        <v>2226</v>
      </c>
      <c r="BN185" t="s">
        <v>74</v>
      </c>
      <c r="BO185" t="s">
        <v>74</v>
      </c>
      <c r="BP185" t="s">
        <v>74</v>
      </c>
      <c r="BQ185" t="s">
        <v>74</v>
      </c>
      <c r="BR185" t="s">
        <v>95</v>
      </c>
      <c r="BS185" t="s">
        <v>2265</v>
      </c>
      <c r="BT185" t="str">
        <f>HYPERLINK("https%3A%2F%2Fwww.webofscience.com%2Fwos%2Fwoscc%2Ffull-record%2FWOS:A1992JE02900219","View Full Record in Web of Science")</f>
        <v>View Full Record in Web of Science</v>
      </c>
    </row>
    <row r="186" spans="1:72" x14ac:dyDescent="0.15">
      <c r="A186" t="s">
        <v>72</v>
      </c>
      <c r="B186" t="s">
        <v>2266</v>
      </c>
      <c r="C186" t="s">
        <v>74</v>
      </c>
      <c r="D186" t="s">
        <v>74</v>
      </c>
      <c r="E186" t="s">
        <v>74</v>
      </c>
      <c r="F186" t="s">
        <v>2266</v>
      </c>
      <c r="G186" t="s">
        <v>74</v>
      </c>
      <c r="H186" t="s">
        <v>74</v>
      </c>
      <c r="I186" t="s">
        <v>2267</v>
      </c>
      <c r="J186" t="s">
        <v>457</v>
      </c>
      <c r="K186" t="s">
        <v>74</v>
      </c>
      <c r="L186" t="s">
        <v>74</v>
      </c>
      <c r="M186" t="s">
        <v>77</v>
      </c>
      <c r="N186" t="s">
        <v>52</v>
      </c>
      <c r="O186" t="s">
        <v>74</v>
      </c>
      <c r="P186" t="s">
        <v>74</v>
      </c>
      <c r="Q186" t="s">
        <v>74</v>
      </c>
      <c r="R186" t="s">
        <v>74</v>
      </c>
      <c r="S186" t="s">
        <v>74</v>
      </c>
      <c r="T186" t="s">
        <v>74</v>
      </c>
      <c r="U186" t="s">
        <v>74</v>
      </c>
      <c r="V186" t="s">
        <v>74</v>
      </c>
      <c r="W186" t="s">
        <v>2268</v>
      </c>
      <c r="X186" t="s">
        <v>2269</v>
      </c>
      <c r="Y186" t="s">
        <v>74</v>
      </c>
      <c r="Z186" t="s">
        <v>74</v>
      </c>
      <c r="AA186" t="s">
        <v>74</v>
      </c>
      <c r="AB186" t="s">
        <v>74</v>
      </c>
      <c r="AC186" t="s">
        <v>74</v>
      </c>
      <c r="AD186" t="s">
        <v>74</v>
      </c>
      <c r="AE186" t="s">
        <v>74</v>
      </c>
      <c r="AF186" t="s">
        <v>74</v>
      </c>
      <c r="AG186">
        <v>8</v>
      </c>
      <c r="AH186">
        <v>2</v>
      </c>
      <c r="AI186">
        <v>2</v>
      </c>
      <c r="AJ186">
        <v>0</v>
      </c>
      <c r="AK186">
        <v>0</v>
      </c>
      <c r="AL186" t="s">
        <v>462</v>
      </c>
      <c r="AM186" t="s">
        <v>463</v>
      </c>
      <c r="AN186" t="s">
        <v>464</v>
      </c>
      <c r="AO186" t="s">
        <v>465</v>
      </c>
      <c r="AP186" t="s">
        <v>74</v>
      </c>
      <c r="AQ186" t="s">
        <v>74</v>
      </c>
      <c r="AR186" t="s">
        <v>457</v>
      </c>
      <c r="AS186" t="s">
        <v>466</v>
      </c>
      <c r="AT186" t="s">
        <v>1863</v>
      </c>
      <c r="AU186">
        <v>1992</v>
      </c>
      <c r="AV186">
        <v>27</v>
      </c>
      <c r="AW186">
        <v>3</v>
      </c>
      <c r="AX186" t="s">
        <v>74</v>
      </c>
      <c r="AY186" t="s">
        <v>74</v>
      </c>
      <c r="AZ186" t="s">
        <v>74</v>
      </c>
      <c r="BA186" t="s">
        <v>74</v>
      </c>
      <c r="BB186">
        <v>303</v>
      </c>
      <c r="BC186">
        <v>303</v>
      </c>
      <c r="BD186" t="s">
        <v>74</v>
      </c>
      <c r="BE186" t="s">
        <v>74</v>
      </c>
      <c r="BF186" t="s">
        <v>74</v>
      </c>
      <c r="BG186" t="s">
        <v>74</v>
      </c>
      <c r="BH186" t="s">
        <v>74</v>
      </c>
      <c r="BI186">
        <v>1</v>
      </c>
      <c r="BJ186" t="s">
        <v>297</v>
      </c>
      <c r="BK186" t="s">
        <v>92</v>
      </c>
      <c r="BL186" t="s">
        <v>297</v>
      </c>
      <c r="BM186" t="s">
        <v>2226</v>
      </c>
      <c r="BN186" t="s">
        <v>74</v>
      </c>
      <c r="BO186" t="s">
        <v>74</v>
      </c>
      <c r="BP186" t="s">
        <v>74</v>
      </c>
      <c r="BQ186" t="s">
        <v>74</v>
      </c>
      <c r="BR186" t="s">
        <v>95</v>
      </c>
      <c r="BS186" t="s">
        <v>2270</v>
      </c>
      <c r="BT186" t="str">
        <f>HYPERLINK("https%3A%2F%2Fwww.webofscience.com%2Fwos%2Fwoscc%2Ffull-record%2FWOS:A1992JE02900230","View Full Record in Web of Science")</f>
        <v>View Full Record in Web of Science</v>
      </c>
    </row>
    <row r="187" spans="1:72" x14ac:dyDescent="0.15">
      <c r="A187" t="s">
        <v>72</v>
      </c>
      <c r="B187" t="s">
        <v>2271</v>
      </c>
      <c r="C187" t="s">
        <v>74</v>
      </c>
      <c r="D187" t="s">
        <v>74</v>
      </c>
      <c r="E187" t="s">
        <v>74</v>
      </c>
      <c r="F187" t="s">
        <v>2271</v>
      </c>
      <c r="G187" t="s">
        <v>74</v>
      </c>
      <c r="H187" t="s">
        <v>74</v>
      </c>
      <c r="I187" t="s">
        <v>2272</v>
      </c>
      <c r="J187" t="s">
        <v>2273</v>
      </c>
      <c r="K187" t="s">
        <v>74</v>
      </c>
      <c r="L187" t="s">
        <v>74</v>
      </c>
      <c r="M187" t="s">
        <v>77</v>
      </c>
      <c r="N187" t="s">
        <v>78</v>
      </c>
      <c r="O187" t="s">
        <v>74</v>
      </c>
      <c r="P187" t="s">
        <v>74</v>
      </c>
      <c r="Q187" t="s">
        <v>74</v>
      </c>
      <c r="R187" t="s">
        <v>74</v>
      </c>
      <c r="S187" t="s">
        <v>74</v>
      </c>
      <c r="T187" t="s">
        <v>2274</v>
      </c>
      <c r="U187" t="s">
        <v>74</v>
      </c>
      <c r="V187" t="s">
        <v>2275</v>
      </c>
      <c r="W187" t="s">
        <v>498</v>
      </c>
      <c r="X187" t="s">
        <v>183</v>
      </c>
      <c r="Y187" t="s">
        <v>2276</v>
      </c>
      <c r="Z187" t="s">
        <v>74</v>
      </c>
      <c r="AA187" t="s">
        <v>2277</v>
      </c>
      <c r="AB187" t="s">
        <v>2278</v>
      </c>
      <c r="AC187" t="s">
        <v>74</v>
      </c>
      <c r="AD187" t="s">
        <v>74</v>
      </c>
      <c r="AE187" t="s">
        <v>74</v>
      </c>
      <c r="AF187" t="s">
        <v>74</v>
      </c>
      <c r="AG187">
        <v>6</v>
      </c>
      <c r="AH187">
        <v>8</v>
      </c>
      <c r="AI187">
        <v>8</v>
      </c>
      <c r="AJ187">
        <v>0</v>
      </c>
      <c r="AK187">
        <v>1</v>
      </c>
      <c r="AL187" t="s">
        <v>2279</v>
      </c>
      <c r="AM187" t="s">
        <v>205</v>
      </c>
      <c r="AN187" t="s">
        <v>2280</v>
      </c>
      <c r="AO187" t="s">
        <v>2281</v>
      </c>
      <c r="AP187" t="s">
        <v>74</v>
      </c>
      <c r="AQ187" t="s">
        <v>74</v>
      </c>
      <c r="AR187" t="s">
        <v>2282</v>
      </c>
      <c r="AS187" t="s">
        <v>2283</v>
      </c>
      <c r="AT187" t="s">
        <v>2284</v>
      </c>
      <c r="AU187">
        <v>1992</v>
      </c>
      <c r="AV187">
        <v>22</v>
      </c>
      <c r="AW187">
        <v>2</v>
      </c>
      <c r="AX187" t="s">
        <v>74</v>
      </c>
      <c r="AY187" t="s">
        <v>74</v>
      </c>
      <c r="AZ187" t="s">
        <v>74</v>
      </c>
      <c r="BA187" t="s">
        <v>74</v>
      </c>
      <c r="BB187">
        <v>207</v>
      </c>
      <c r="BC187">
        <v>211</v>
      </c>
      <c r="BD187" t="s">
        <v>74</v>
      </c>
      <c r="BE187" t="s">
        <v>2285</v>
      </c>
      <c r="BF187" t="str">
        <f>HYPERLINK("http://dx.doi.org/10.1002/jemt.1070220210","http://dx.doi.org/10.1002/jemt.1070220210")</f>
        <v>http://dx.doi.org/10.1002/jemt.1070220210</v>
      </c>
      <c r="BG187" t="s">
        <v>74</v>
      </c>
      <c r="BH187" t="s">
        <v>74</v>
      </c>
      <c r="BI187">
        <v>5</v>
      </c>
      <c r="BJ187" t="s">
        <v>2286</v>
      </c>
      <c r="BK187" t="s">
        <v>92</v>
      </c>
      <c r="BL187" t="s">
        <v>2287</v>
      </c>
      <c r="BM187" t="s">
        <v>2288</v>
      </c>
      <c r="BN187">
        <v>1504352</v>
      </c>
      <c r="BO187" t="s">
        <v>74</v>
      </c>
      <c r="BP187" t="s">
        <v>74</v>
      </c>
      <c r="BQ187" t="s">
        <v>74</v>
      </c>
      <c r="BR187" t="s">
        <v>95</v>
      </c>
      <c r="BS187" t="s">
        <v>2289</v>
      </c>
      <c r="BT187" t="str">
        <f>HYPERLINK("https%3A%2F%2Fwww.webofscience.com%2Fwos%2Fwoscc%2Ffull-record%2FWOS:A1992JD74000009","View Full Record in Web of Science")</f>
        <v>View Full Record in Web of Science</v>
      </c>
    </row>
    <row r="188" spans="1:72" x14ac:dyDescent="0.15">
      <c r="A188" t="s">
        <v>72</v>
      </c>
      <c r="B188" t="s">
        <v>2290</v>
      </c>
      <c r="C188" t="s">
        <v>74</v>
      </c>
      <c r="D188" t="s">
        <v>74</v>
      </c>
      <c r="E188" t="s">
        <v>74</v>
      </c>
      <c r="F188" t="s">
        <v>2290</v>
      </c>
      <c r="G188" t="s">
        <v>74</v>
      </c>
      <c r="H188" t="s">
        <v>74</v>
      </c>
      <c r="I188" t="s">
        <v>2291</v>
      </c>
      <c r="J188" t="s">
        <v>2292</v>
      </c>
      <c r="K188" t="s">
        <v>74</v>
      </c>
      <c r="L188" t="s">
        <v>74</v>
      </c>
      <c r="M188" t="s">
        <v>77</v>
      </c>
      <c r="N188" t="s">
        <v>78</v>
      </c>
      <c r="O188" t="s">
        <v>74</v>
      </c>
      <c r="P188" t="s">
        <v>74</v>
      </c>
      <c r="Q188" t="s">
        <v>74</v>
      </c>
      <c r="R188" t="s">
        <v>74</v>
      </c>
      <c r="S188" t="s">
        <v>74</v>
      </c>
      <c r="T188" t="s">
        <v>74</v>
      </c>
      <c r="U188" t="s">
        <v>2293</v>
      </c>
      <c r="V188" t="s">
        <v>2294</v>
      </c>
      <c r="W188" t="s">
        <v>74</v>
      </c>
      <c r="X188" t="s">
        <v>74</v>
      </c>
      <c r="Y188" t="s">
        <v>2295</v>
      </c>
      <c r="Z188" t="s">
        <v>74</v>
      </c>
      <c r="AA188" t="s">
        <v>2296</v>
      </c>
      <c r="AB188" t="s">
        <v>2297</v>
      </c>
      <c r="AC188" t="s">
        <v>74</v>
      </c>
      <c r="AD188" t="s">
        <v>74</v>
      </c>
      <c r="AE188" t="s">
        <v>74</v>
      </c>
      <c r="AF188" t="s">
        <v>74</v>
      </c>
      <c r="AG188">
        <v>12</v>
      </c>
      <c r="AH188">
        <v>18</v>
      </c>
      <c r="AI188">
        <v>21</v>
      </c>
      <c r="AJ188">
        <v>0</v>
      </c>
      <c r="AK188">
        <v>6</v>
      </c>
      <c r="AL188" t="s">
        <v>2298</v>
      </c>
      <c r="AM188" t="s">
        <v>2299</v>
      </c>
      <c r="AN188" t="s">
        <v>2300</v>
      </c>
      <c r="AO188" t="s">
        <v>2301</v>
      </c>
      <c r="AP188" t="s">
        <v>74</v>
      </c>
      <c r="AQ188" t="s">
        <v>74</v>
      </c>
      <c r="AR188" t="s">
        <v>2292</v>
      </c>
      <c r="AS188" t="s">
        <v>2302</v>
      </c>
      <c r="AT188" t="s">
        <v>2303</v>
      </c>
      <c r="AU188">
        <v>1992</v>
      </c>
      <c r="AV188">
        <v>44</v>
      </c>
      <c r="AW188">
        <v>2</v>
      </c>
      <c r="AX188" t="s">
        <v>74</v>
      </c>
      <c r="AY188" t="s">
        <v>74</v>
      </c>
      <c r="AZ188" t="s">
        <v>74</v>
      </c>
      <c r="BA188" t="s">
        <v>74</v>
      </c>
      <c r="BB188">
        <v>445</v>
      </c>
      <c r="BC188">
        <v>451</v>
      </c>
      <c r="BD188" t="s">
        <v>74</v>
      </c>
      <c r="BE188" t="s">
        <v>74</v>
      </c>
      <c r="BF188" t="s">
        <v>74</v>
      </c>
      <c r="BG188" t="s">
        <v>74</v>
      </c>
      <c r="BH188" t="s">
        <v>74</v>
      </c>
      <c r="BI188">
        <v>7</v>
      </c>
      <c r="BJ188" t="s">
        <v>2304</v>
      </c>
      <c r="BK188" t="s">
        <v>92</v>
      </c>
      <c r="BL188" t="s">
        <v>2304</v>
      </c>
      <c r="BM188" t="s">
        <v>2305</v>
      </c>
      <c r="BN188" t="s">
        <v>74</v>
      </c>
      <c r="BO188" t="s">
        <v>74</v>
      </c>
      <c r="BP188" t="s">
        <v>74</v>
      </c>
      <c r="BQ188" t="s">
        <v>74</v>
      </c>
      <c r="BR188" t="s">
        <v>95</v>
      </c>
      <c r="BS188" t="s">
        <v>2306</v>
      </c>
      <c r="BT188" t="str">
        <f>HYPERLINK("https%3A%2F%2Fwww.webofscience.com%2Fwos%2Fwoscc%2Ffull-record%2FWOS:A1992JC64300014","View Full Record in Web of Science")</f>
        <v>View Full Record in Web of Science</v>
      </c>
    </row>
    <row r="189" spans="1:72" x14ac:dyDescent="0.15">
      <c r="A189" t="s">
        <v>72</v>
      </c>
      <c r="B189" t="s">
        <v>2307</v>
      </c>
      <c r="C189" t="s">
        <v>74</v>
      </c>
      <c r="D189" t="s">
        <v>74</v>
      </c>
      <c r="E189" t="s">
        <v>74</v>
      </c>
      <c r="F189" t="s">
        <v>2307</v>
      </c>
      <c r="G189" t="s">
        <v>74</v>
      </c>
      <c r="H189" t="s">
        <v>74</v>
      </c>
      <c r="I189" t="s">
        <v>2308</v>
      </c>
      <c r="J189" t="s">
        <v>2309</v>
      </c>
      <c r="K189" t="s">
        <v>74</v>
      </c>
      <c r="L189" t="s">
        <v>74</v>
      </c>
      <c r="M189" t="s">
        <v>77</v>
      </c>
      <c r="N189" t="s">
        <v>78</v>
      </c>
      <c r="O189" t="s">
        <v>74</v>
      </c>
      <c r="P189" t="s">
        <v>74</v>
      </c>
      <c r="Q189" t="s">
        <v>74</v>
      </c>
      <c r="R189" t="s">
        <v>74</v>
      </c>
      <c r="S189" t="s">
        <v>74</v>
      </c>
      <c r="T189" t="s">
        <v>74</v>
      </c>
      <c r="U189" t="s">
        <v>2310</v>
      </c>
      <c r="V189" t="s">
        <v>2311</v>
      </c>
      <c r="W189" t="s">
        <v>74</v>
      </c>
      <c r="X189" t="s">
        <v>74</v>
      </c>
      <c r="Y189" t="s">
        <v>2312</v>
      </c>
      <c r="Z189" t="s">
        <v>74</v>
      </c>
      <c r="AA189" t="s">
        <v>74</v>
      </c>
      <c r="AB189" t="s">
        <v>74</v>
      </c>
      <c r="AC189" t="s">
        <v>74</v>
      </c>
      <c r="AD189" t="s">
        <v>74</v>
      </c>
      <c r="AE189" t="s">
        <v>74</v>
      </c>
      <c r="AF189" t="s">
        <v>74</v>
      </c>
      <c r="AG189">
        <v>25</v>
      </c>
      <c r="AH189">
        <v>45</v>
      </c>
      <c r="AI189">
        <v>46</v>
      </c>
      <c r="AJ189">
        <v>1</v>
      </c>
      <c r="AK189">
        <v>71</v>
      </c>
      <c r="AL189" t="s">
        <v>2313</v>
      </c>
      <c r="AM189" t="s">
        <v>2314</v>
      </c>
      <c r="AN189" t="s">
        <v>2315</v>
      </c>
      <c r="AO189" t="s">
        <v>2316</v>
      </c>
      <c r="AP189" t="s">
        <v>74</v>
      </c>
      <c r="AQ189" t="s">
        <v>74</v>
      </c>
      <c r="AR189" t="s">
        <v>2317</v>
      </c>
      <c r="AS189" t="s">
        <v>74</v>
      </c>
      <c r="AT189" t="s">
        <v>2303</v>
      </c>
      <c r="AU189">
        <v>1992</v>
      </c>
      <c r="AV189">
        <v>23</v>
      </c>
      <c r="AW189">
        <v>3</v>
      </c>
      <c r="AX189" t="s">
        <v>74</v>
      </c>
      <c r="AY189" t="s">
        <v>74</v>
      </c>
      <c r="AZ189" t="s">
        <v>74</v>
      </c>
      <c r="BA189" t="s">
        <v>74</v>
      </c>
      <c r="BB189">
        <v>328</v>
      </c>
      <c r="BC189">
        <v>334</v>
      </c>
      <c r="BD189" t="s">
        <v>74</v>
      </c>
      <c r="BE189" t="s">
        <v>2318</v>
      </c>
      <c r="BF189" t="str">
        <f>HYPERLINK("http://dx.doi.org/10.2307/3676657","http://dx.doi.org/10.2307/3676657")</f>
        <v>http://dx.doi.org/10.2307/3676657</v>
      </c>
      <c r="BG189" t="s">
        <v>74</v>
      </c>
      <c r="BH189" t="s">
        <v>74</v>
      </c>
      <c r="BI189">
        <v>7</v>
      </c>
      <c r="BJ189" t="s">
        <v>1351</v>
      </c>
      <c r="BK189" t="s">
        <v>92</v>
      </c>
      <c r="BL189" t="s">
        <v>243</v>
      </c>
      <c r="BM189" t="s">
        <v>2319</v>
      </c>
      <c r="BN189" t="s">
        <v>74</v>
      </c>
      <c r="BO189" t="s">
        <v>74</v>
      </c>
      <c r="BP189" t="s">
        <v>74</v>
      </c>
      <c r="BQ189" t="s">
        <v>74</v>
      </c>
      <c r="BR189" t="s">
        <v>95</v>
      </c>
      <c r="BS189" t="s">
        <v>2320</v>
      </c>
      <c r="BT189" t="str">
        <f>HYPERLINK("https%3A%2F%2Fwww.webofscience.com%2Fwos%2Fwoscc%2Ffull-record%2FWOS:A1992JP98300019","View Full Record in Web of Science")</f>
        <v>View Full Record in Web of Science</v>
      </c>
    </row>
    <row r="190" spans="1:72" x14ac:dyDescent="0.15">
      <c r="A190" t="s">
        <v>72</v>
      </c>
      <c r="B190" t="s">
        <v>2321</v>
      </c>
      <c r="C190" t="s">
        <v>74</v>
      </c>
      <c r="D190" t="s">
        <v>74</v>
      </c>
      <c r="E190" t="s">
        <v>74</v>
      </c>
      <c r="F190" t="s">
        <v>2321</v>
      </c>
      <c r="G190" t="s">
        <v>74</v>
      </c>
      <c r="H190" t="s">
        <v>74</v>
      </c>
      <c r="I190" t="s">
        <v>2322</v>
      </c>
      <c r="J190" t="s">
        <v>2323</v>
      </c>
      <c r="K190" t="s">
        <v>74</v>
      </c>
      <c r="L190" t="s">
        <v>74</v>
      </c>
      <c r="M190" t="s">
        <v>77</v>
      </c>
      <c r="N190" t="s">
        <v>78</v>
      </c>
      <c r="O190" t="s">
        <v>74</v>
      </c>
      <c r="P190" t="s">
        <v>74</v>
      </c>
      <c r="Q190" t="s">
        <v>74</v>
      </c>
      <c r="R190" t="s">
        <v>74</v>
      </c>
      <c r="S190" t="s">
        <v>74</v>
      </c>
      <c r="T190" t="s">
        <v>74</v>
      </c>
      <c r="U190" t="s">
        <v>2324</v>
      </c>
      <c r="V190" t="s">
        <v>2325</v>
      </c>
      <c r="W190" t="s">
        <v>2326</v>
      </c>
      <c r="X190" t="s">
        <v>2327</v>
      </c>
      <c r="Y190" t="s">
        <v>74</v>
      </c>
      <c r="Z190" t="s">
        <v>74</v>
      </c>
      <c r="AA190" t="s">
        <v>74</v>
      </c>
      <c r="AB190" t="s">
        <v>74</v>
      </c>
      <c r="AC190" t="s">
        <v>74</v>
      </c>
      <c r="AD190" t="s">
        <v>74</v>
      </c>
      <c r="AE190" t="s">
        <v>74</v>
      </c>
      <c r="AF190" t="s">
        <v>74</v>
      </c>
      <c r="AG190">
        <v>70</v>
      </c>
      <c r="AH190">
        <v>41</v>
      </c>
      <c r="AI190">
        <v>43</v>
      </c>
      <c r="AJ190">
        <v>4</v>
      </c>
      <c r="AK190">
        <v>12</v>
      </c>
      <c r="AL190" t="s">
        <v>271</v>
      </c>
      <c r="AM190" t="s">
        <v>272</v>
      </c>
      <c r="AN190" t="s">
        <v>273</v>
      </c>
      <c r="AO190" t="s">
        <v>2328</v>
      </c>
      <c r="AP190" t="s">
        <v>74</v>
      </c>
      <c r="AQ190" t="s">
        <v>74</v>
      </c>
      <c r="AR190" t="s">
        <v>2329</v>
      </c>
      <c r="AS190" t="s">
        <v>2330</v>
      </c>
      <c r="AT190" t="s">
        <v>1863</v>
      </c>
      <c r="AU190">
        <v>1992</v>
      </c>
      <c r="AV190">
        <v>94</v>
      </c>
      <c r="AW190" t="s">
        <v>1164</v>
      </c>
      <c r="AX190" t="s">
        <v>74</v>
      </c>
      <c r="AY190" t="s">
        <v>74</v>
      </c>
      <c r="AZ190" t="s">
        <v>74</v>
      </c>
      <c r="BA190" t="s">
        <v>74</v>
      </c>
      <c r="BB190">
        <v>283</v>
      </c>
      <c r="BC190">
        <v>309</v>
      </c>
      <c r="BD190" t="s">
        <v>74</v>
      </c>
      <c r="BE190" t="s">
        <v>2331</v>
      </c>
      <c r="BF190" t="str">
        <f>HYPERLINK("http://dx.doi.org/10.1016/0031-0182(92)90124-N","http://dx.doi.org/10.1016/0031-0182(92)90124-N")</f>
        <v>http://dx.doi.org/10.1016/0031-0182(92)90124-N</v>
      </c>
      <c r="BG190" t="s">
        <v>74</v>
      </c>
      <c r="BH190" t="s">
        <v>74</v>
      </c>
      <c r="BI190">
        <v>27</v>
      </c>
      <c r="BJ190" t="s">
        <v>2332</v>
      </c>
      <c r="BK190" t="s">
        <v>92</v>
      </c>
      <c r="BL190" t="s">
        <v>2333</v>
      </c>
      <c r="BM190" t="s">
        <v>2334</v>
      </c>
      <c r="BN190" t="s">
        <v>74</v>
      </c>
      <c r="BO190" t="s">
        <v>74</v>
      </c>
      <c r="BP190" t="s">
        <v>74</v>
      </c>
      <c r="BQ190" t="s">
        <v>74</v>
      </c>
      <c r="BR190" t="s">
        <v>95</v>
      </c>
      <c r="BS190" t="s">
        <v>2335</v>
      </c>
      <c r="BT190" t="str">
        <f>HYPERLINK("https%3A%2F%2Fwww.webofscience.com%2Fwos%2Fwoscc%2Ffull-record%2FWOS:A1992JJ84300014","View Full Record in Web of Science")</f>
        <v>View Full Record in Web of Science</v>
      </c>
    </row>
    <row r="191" spans="1:72" x14ac:dyDescent="0.15">
      <c r="A191" t="s">
        <v>72</v>
      </c>
      <c r="B191" t="s">
        <v>2336</v>
      </c>
      <c r="C191" t="s">
        <v>74</v>
      </c>
      <c r="D191" t="s">
        <v>74</v>
      </c>
      <c r="E191" t="s">
        <v>74</v>
      </c>
      <c r="F191" t="s">
        <v>2336</v>
      </c>
      <c r="G191" t="s">
        <v>74</v>
      </c>
      <c r="H191" t="s">
        <v>74</v>
      </c>
      <c r="I191" t="s">
        <v>2337</v>
      </c>
      <c r="J191" t="s">
        <v>828</v>
      </c>
      <c r="K191" t="s">
        <v>74</v>
      </c>
      <c r="L191" t="s">
        <v>74</v>
      </c>
      <c r="M191" t="s">
        <v>77</v>
      </c>
      <c r="N191" t="s">
        <v>78</v>
      </c>
      <c r="O191" t="s">
        <v>74</v>
      </c>
      <c r="P191" t="s">
        <v>74</v>
      </c>
      <c r="Q191" t="s">
        <v>74</v>
      </c>
      <c r="R191" t="s">
        <v>74</v>
      </c>
      <c r="S191" t="s">
        <v>74</v>
      </c>
      <c r="T191" t="s">
        <v>74</v>
      </c>
      <c r="U191" t="s">
        <v>2338</v>
      </c>
      <c r="V191" t="s">
        <v>2339</v>
      </c>
      <c r="W191" t="s">
        <v>498</v>
      </c>
      <c r="X191" t="s">
        <v>183</v>
      </c>
      <c r="Y191" t="s">
        <v>2340</v>
      </c>
      <c r="Z191" t="s">
        <v>74</v>
      </c>
      <c r="AA191" t="s">
        <v>74</v>
      </c>
      <c r="AB191" t="s">
        <v>74</v>
      </c>
      <c r="AC191" t="s">
        <v>74</v>
      </c>
      <c r="AD191" t="s">
        <v>74</v>
      </c>
      <c r="AE191" t="s">
        <v>74</v>
      </c>
      <c r="AF191" t="s">
        <v>74</v>
      </c>
      <c r="AG191">
        <v>19</v>
      </c>
      <c r="AH191">
        <v>25</v>
      </c>
      <c r="AI191">
        <v>29</v>
      </c>
      <c r="AJ191">
        <v>0</v>
      </c>
      <c r="AK191">
        <v>0</v>
      </c>
      <c r="AL191" t="s">
        <v>352</v>
      </c>
      <c r="AM191" t="s">
        <v>309</v>
      </c>
      <c r="AN191" t="s">
        <v>833</v>
      </c>
      <c r="AO191" t="s">
        <v>834</v>
      </c>
      <c r="AP191" t="s">
        <v>74</v>
      </c>
      <c r="AQ191" t="s">
        <v>74</v>
      </c>
      <c r="AR191" t="s">
        <v>835</v>
      </c>
      <c r="AS191" t="s">
        <v>836</v>
      </c>
      <c r="AT191" t="s">
        <v>1945</v>
      </c>
      <c r="AU191">
        <v>1992</v>
      </c>
      <c r="AV191">
        <v>27</v>
      </c>
      <c r="AW191">
        <v>4</v>
      </c>
      <c r="AX191" t="s">
        <v>74</v>
      </c>
      <c r="AY191" t="s">
        <v>74</v>
      </c>
      <c r="AZ191" t="s">
        <v>74</v>
      </c>
      <c r="BA191" t="s">
        <v>74</v>
      </c>
      <c r="BB191">
        <v>481</v>
      </c>
      <c r="BC191">
        <v>490</v>
      </c>
      <c r="BD191" t="s">
        <v>74</v>
      </c>
      <c r="BE191" t="s">
        <v>2341</v>
      </c>
      <c r="BF191" t="str">
        <f>HYPERLINK("http://dx.doi.org/10.1029/92RS00269","http://dx.doi.org/10.1029/92RS00269")</f>
        <v>http://dx.doi.org/10.1029/92RS00269</v>
      </c>
      <c r="BG191" t="s">
        <v>74</v>
      </c>
      <c r="BH191" t="s">
        <v>74</v>
      </c>
      <c r="BI191">
        <v>10</v>
      </c>
      <c r="BJ191" t="s">
        <v>838</v>
      </c>
      <c r="BK191" t="s">
        <v>92</v>
      </c>
      <c r="BL191" t="s">
        <v>838</v>
      </c>
      <c r="BM191" t="s">
        <v>2342</v>
      </c>
      <c r="BN191" t="s">
        <v>74</v>
      </c>
      <c r="BO191" t="s">
        <v>74</v>
      </c>
      <c r="BP191" t="s">
        <v>74</v>
      </c>
      <c r="BQ191" t="s">
        <v>74</v>
      </c>
      <c r="BR191" t="s">
        <v>95</v>
      </c>
      <c r="BS191" t="s">
        <v>2343</v>
      </c>
      <c r="BT191" t="str">
        <f>HYPERLINK("https%3A%2F%2Fwww.webofscience.com%2Fwos%2Fwoscc%2Ffull-record%2FWOS:A1992JH05400004","View Full Record in Web of Science")</f>
        <v>View Full Record in Web of Science</v>
      </c>
    </row>
    <row r="192" spans="1:72" x14ac:dyDescent="0.15">
      <c r="A192" t="s">
        <v>72</v>
      </c>
      <c r="B192" t="s">
        <v>2344</v>
      </c>
      <c r="C192" t="s">
        <v>74</v>
      </c>
      <c r="D192" t="s">
        <v>74</v>
      </c>
      <c r="E192" t="s">
        <v>74</v>
      </c>
      <c r="F192" t="s">
        <v>2344</v>
      </c>
      <c r="G192" t="s">
        <v>74</v>
      </c>
      <c r="H192" t="s">
        <v>74</v>
      </c>
      <c r="I192" t="s">
        <v>2345</v>
      </c>
      <c r="J192" t="s">
        <v>1057</v>
      </c>
      <c r="K192" t="s">
        <v>74</v>
      </c>
      <c r="L192" t="s">
        <v>74</v>
      </c>
      <c r="M192" t="s">
        <v>77</v>
      </c>
      <c r="N192" t="s">
        <v>156</v>
      </c>
      <c r="O192" t="s">
        <v>74</v>
      </c>
      <c r="P192" t="s">
        <v>74</v>
      </c>
      <c r="Q192" t="s">
        <v>74</v>
      </c>
      <c r="R192" t="s">
        <v>74</v>
      </c>
      <c r="S192" t="s">
        <v>74</v>
      </c>
      <c r="T192" t="s">
        <v>74</v>
      </c>
      <c r="U192" t="s">
        <v>2346</v>
      </c>
      <c r="V192" t="s">
        <v>74</v>
      </c>
      <c r="W192" t="s">
        <v>74</v>
      </c>
      <c r="X192" t="s">
        <v>74</v>
      </c>
      <c r="Y192" t="s">
        <v>2347</v>
      </c>
      <c r="Z192" t="s">
        <v>74</v>
      </c>
      <c r="AA192" t="s">
        <v>74</v>
      </c>
      <c r="AB192" t="s">
        <v>2348</v>
      </c>
      <c r="AC192" t="s">
        <v>74</v>
      </c>
      <c r="AD192" t="s">
        <v>74</v>
      </c>
      <c r="AE192" t="s">
        <v>74</v>
      </c>
      <c r="AF192" t="s">
        <v>74</v>
      </c>
      <c r="AG192">
        <v>12</v>
      </c>
      <c r="AH192">
        <v>2</v>
      </c>
      <c r="AI192">
        <v>2</v>
      </c>
      <c r="AJ192">
        <v>0</v>
      </c>
      <c r="AK192">
        <v>0</v>
      </c>
      <c r="AL192" t="s">
        <v>2349</v>
      </c>
      <c r="AM192" t="s">
        <v>501</v>
      </c>
      <c r="AN192" t="s">
        <v>2350</v>
      </c>
      <c r="AO192" t="s">
        <v>1061</v>
      </c>
      <c r="AP192" t="s">
        <v>2351</v>
      </c>
      <c r="AQ192" t="s">
        <v>74</v>
      </c>
      <c r="AR192" t="s">
        <v>1062</v>
      </c>
      <c r="AS192" t="s">
        <v>1063</v>
      </c>
      <c r="AT192" t="s">
        <v>1863</v>
      </c>
      <c r="AU192">
        <v>1992</v>
      </c>
      <c r="AV192">
        <v>7</v>
      </c>
      <c r="AW192">
        <v>7</v>
      </c>
      <c r="AX192" t="s">
        <v>74</v>
      </c>
      <c r="AY192" t="s">
        <v>74</v>
      </c>
      <c r="AZ192" t="s">
        <v>74</v>
      </c>
      <c r="BA192" t="s">
        <v>74</v>
      </c>
      <c r="BB192">
        <v>211</v>
      </c>
      <c r="BC192">
        <v>211</v>
      </c>
      <c r="BD192" t="s">
        <v>74</v>
      </c>
      <c r="BE192" t="s">
        <v>2352</v>
      </c>
      <c r="BF192" t="str">
        <f>HYPERLINK("http://dx.doi.org/10.1016/0169-5347(92)90044-C","http://dx.doi.org/10.1016/0169-5347(92)90044-C")</f>
        <v>http://dx.doi.org/10.1016/0169-5347(92)90044-C</v>
      </c>
      <c r="BG192" t="s">
        <v>74</v>
      </c>
      <c r="BH192" t="s">
        <v>74</v>
      </c>
      <c r="BI192">
        <v>1</v>
      </c>
      <c r="BJ192" t="s">
        <v>1065</v>
      </c>
      <c r="BK192" t="s">
        <v>92</v>
      </c>
      <c r="BL192" t="s">
        <v>1066</v>
      </c>
      <c r="BM192" t="s">
        <v>2353</v>
      </c>
      <c r="BN192">
        <v>21236009</v>
      </c>
      <c r="BO192" t="s">
        <v>74</v>
      </c>
      <c r="BP192" t="s">
        <v>74</v>
      </c>
      <c r="BQ192" t="s">
        <v>74</v>
      </c>
      <c r="BR192" t="s">
        <v>95</v>
      </c>
      <c r="BS192" t="s">
        <v>2354</v>
      </c>
      <c r="BT192" t="str">
        <f>HYPERLINK("https%3A%2F%2Fwww.webofscience.com%2Fwos%2Fwoscc%2Ffull-record%2FWOS:A1992JB87000001","View Full Record in Web of Science")</f>
        <v>View Full Record in Web of Science</v>
      </c>
    </row>
    <row r="193" spans="1:72" x14ac:dyDescent="0.15">
      <c r="A193" t="s">
        <v>72</v>
      </c>
      <c r="B193" t="s">
        <v>2355</v>
      </c>
      <c r="C193" t="s">
        <v>74</v>
      </c>
      <c r="D193" t="s">
        <v>74</v>
      </c>
      <c r="E193" t="s">
        <v>74</v>
      </c>
      <c r="F193" t="s">
        <v>2355</v>
      </c>
      <c r="G193" t="s">
        <v>74</v>
      </c>
      <c r="H193" t="s">
        <v>74</v>
      </c>
      <c r="I193" t="s">
        <v>2356</v>
      </c>
      <c r="J193" t="s">
        <v>2357</v>
      </c>
      <c r="K193" t="s">
        <v>74</v>
      </c>
      <c r="L193" t="s">
        <v>74</v>
      </c>
      <c r="M193" t="s">
        <v>77</v>
      </c>
      <c r="N193" t="s">
        <v>78</v>
      </c>
      <c r="O193" t="s">
        <v>74</v>
      </c>
      <c r="P193" t="s">
        <v>74</v>
      </c>
      <c r="Q193" t="s">
        <v>74</v>
      </c>
      <c r="R193" t="s">
        <v>74</v>
      </c>
      <c r="S193" t="s">
        <v>74</v>
      </c>
      <c r="T193" t="s">
        <v>74</v>
      </c>
      <c r="U193" t="s">
        <v>2358</v>
      </c>
      <c r="V193" t="s">
        <v>2359</v>
      </c>
      <c r="W193" t="s">
        <v>2360</v>
      </c>
      <c r="X193" t="s">
        <v>707</v>
      </c>
      <c r="Y193" t="s">
        <v>2361</v>
      </c>
      <c r="Z193" t="s">
        <v>74</v>
      </c>
      <c r="AA193" t="s">
        <v>74</v>
      </c>
      <c r="AB193" t="s">
        <v>74</v>
      </c>
      <c r="AC193" t="s">
        <v>74</v>
      </c>
      <c r="AD193" t="s">
        <v>74</v>
      </c>
      <c r="AE193" t="s">
        <v>74</v>
      </c>
      <c r="AF193" t="s">
        <v>74</v>
      </c>
      <c r="AG193">
        <v>19</v>
      </c>
      <c r="AH193">
        <v>30</v>
      </c>
      <c r="AI193">
        <v>34</v>
      </c>
      <c r="AJ193">
        <v>0</v>
      </c>
      <c r="AK193">
        <v>3</v>
      </c>
      <c r="AL193" t="s">
        <v>2362</v>
      </c>
      <c r="AM193" t="s">
        <v>2363</v>
      </c>
      <c r="AN193" t="s">
        <v>2364</v>
      </c>
      <c r="AO193" t="s">
        <v>2365</v>
      </c>
      <c r="AP193" t="s">
        <v>74</v>
      </c>
      <c r="AQ193" t="s">
        <v>74</v>
      </c>
      <c r="AR193" t="s">
        <v>2357</v>
      </c>
      <c r="AS193" t="s">
        <v>2366</v>
      </c>
      <c r="AT193" t="s">
        <v>2284</v>
      </c>
      <c r="AU193">
        <v>1992</v>
      </c>
      <c r="AV193">
        <v>35</v>
      </c>
      <c r="AW193">
        <v>3</v>
      </c>
      <c r="AX193" t="s">
        <v>74</v>
      </c>
      <c r="AY193" t="s">
        <v>74</v>
      </c>
      <c r="AZ193" t="s">
        <v>74</v>
      </c>
      <c r="BA193" t="s">
        <v>74</v>
      </c>
      <c r="BB193">
        <v>165</v>
      </c>
      <c r="BC193">
        <v>176</v>
      </c>
      <c r="BD193" t="s">
        <v>74</v>
      </c>
      <c r="BE193" t="s">
        <v>74</v>
      </c>
      <c r="BF193" t="s">
        <v>74</v>
      </c>
      <c r="BG193" t="s">
        <v>74</v>
      </c>
      <c r="BH193" t="s">
        <v>74</v>
      </c>
      <c r="BI193">
        <v>12</v>
      </c>
      <c r="BJ193" t="s">
        <v>2367</v>
      </c>
      <c r="BK193" t="s">
        <v>92</v>
      </c>
      <c r="BL193" t="s">
        <v>2367</v>
      </c>
      <c r="BM193" t="s">
        <v>2368</v>
      </c>
      <c r="BN193" t="s">
        <v>74</v>
      </c>
      <c r="BO193" t="s">
        <v>74</v>
      </c>
      <c r="BP193" t="s">
        <v>74</v>
      </c>
      <c r="BQ193" t="s">
        <v>74</v>
      </c>
      <c r="BR193" t="s">
        <v>95</v>
      </c>
      <c r="BS193" t="s">
        <v>2369</v>
      </c>
      <c r="BT193" t="str">
        <f>HYPERLINK("https%3A%2F%2Fwww.webofscience.com%2Fwos%2Fwoscc%2Ffull-record%2FWOS:A1992JC07800002","View Full Record in Web of Science")</f>
        <v>View Full Record in Web of Science</v>
      </c>
    </row>
    <row r="194" spans="1:72" x14ac:dyDescent="0.15">
      <c r="A194" t="s">
        <v>72</v>
      </c>
      <c r="B194" t="s">
        <v>2370</v>
      </c>
      <c r="C194" t="s">
        <v>74</v>
      </c>
      <c r="D194" t="s">
        <v>74</v>
      </c>
      <c r="E194" t="s">
        <v>74</v>
      </c>
      <c r="F194" t="s">
        <v>2370</v>
      </c>
      <c r="G194" t="s">
        <v>74</v>
      </c>
      <c r="H194" t="s">
        <v>74</v>
      </c>
      <c r="I194" t="s">
        <v>2371</v>
      </c>
      <c r="J194" t="s">
        <v>1204</v>
      </c>
      <c r="K194" t="s">
        <v>74</v>
      </c>
      <c r="L194" t="s">
        <v>74</v>
      </c>
      <c r="M194" t="s">
        <v>77</v>
      </c>
      <c r="N194" t="s">
        <v>156</v>
      </c>
      <c r="O194" t="s">
        <v>74</v>
      </c>
      <c r="P194" t="s">
        <v>74</v>
      </c>
      <c r="Q194" t="s">
        <v>74</v>
      </c>
      <c r="R194" t="s">
        <v>74</v>
      </c>
      <c r="S194" t="s">
        <v>74</v>
      </c>
      <c r="T194" t="s">
        <v>74</v>
      </c>
      <c r="U194" t="s">
        <v>74</v>
      </c>
      <c r="V194" t="s">
        <v>74</v>
      </c>
      <c r="W194" t="s">
        <v>74</v>
      </c>
      <c r="X194" t="s">
        <v>74</v>
      </c>
      <c r="Y194" t="s">
        <v>74</v>
      </c>
      <c r="Z194" t="s">
        <v>74</v>
      </c>
      <c r="AA194" t="s">
        <v>74</v>
      </c>
      <c r="AB194" t="s">
        <v>74</v>
      </c>
      <c r="AC194" t="s">
        <v>74</v>
      </c>
      <c r="AD194" t="s">
        <v>74</v>
      </c>
      <c r="AE194" t="s">
        <v>74</v>
      </c>
      <c r="AF194" t="s">
        <v>74</v>
      </c>
      <c r="AG194">
        <v>0</v>
      </c>
      <c r="AH194">
        <v>0</v>
      </c>
      <c r="AI194">
        <v>0</v>
      </c>
      <c r="AJ194">
        <v>0</v>
      </c>
      <c r="AK194">
        <v>0</v>
      </c>
      <c r="AL194" t="s">
        <v>1205</v>
      </c>
      <c r="AM194" t="s">
        <v>1206</v>
      </c>
      <c r="AN194" t="s">
        <v>1207</v>
      </c>
      <c r="AO194" t="s">
        <v>1208</v>
      </c>
      <c r="AP194" t="s">
        <v>74</v>
      </c>
      <c r="AQ194" t="s">
        <v>74</v>
      </c>
      <c r="AR194" t="s">
        <v>1209</v>
      </c>
      <c r="AS194" t="s">
        <v>1210</v>
      </c>
      <c r="AT194" t="s">
        <v>2372</v>
      </c>
      <c r="AU194">
        <v>1992</v>
      </c>
      <c r="AV194">
        <v>134</v>
      </c>
      <c r="AW194">
        <v>1827</v>
      </c>
      <c r="AX194" t="s">
        <v>74</v>
      </c>
      <c r="AY194" t="s">
        <v>74</v>
      </c>
      <c r="AZ194" t="s">
        <v>74</v>
      </c>
      <c r="BA194" t="s">
        <v>74</v>
      </c>
      <c r="BB194">
        <v>7</v>
      </c>
      <c r="BC194">
        <v>7</v>
      </c>
      <c r="BD194" t="s">
        <v>74</v>
      </c>
      <c r="BE194" t="s">
        <v>74</v>
      </c>
      <c r="BF194" t="s">
        <v>74</v>
      </c>
      <c r="BG194" t="s">
        <v>74</v>
      </c>
      <c r="BH194" t="s">
        <v>74</v>
      </c>
      <c r="BI194">
        <v>1</v>
      </c>
      <c r="BJ194" t="s">
        <v>850</v>
      </c>
      <c r="BK194" t="s">
        <v>92</v>
      </c>
      <c r="BL194" t="s">
        <v>851</v>
      </c>
      <c r="BM194" t="s">
        <v>2373</v>
      </c>
      <c r="BN194" t="s">
        <v>74</v>
      </c>
      <c r="BO194" t="s">
        <v>74</v>
      </c>
      <c r="BP194" t="s">
        <v>74</v>
      </c>
      <c r="BQ194" t="s">
        <v>74</v>
      </c>
      <c r="BR194" t="s">
        <v>95</v>
      </c>
      <c r="BS194" t="s">
        <v>2374</v>
      </c>
      <c r="BT194" t="str">
        <f>HYPERLINK("https%3A%2F%2Fwww.webofscience.com%2Fwos%2Fwoscc%2Ffull-record%2FWOS:A1992JB22200010","View Full Record in Web of Science")</f>
        <v>View Full Record in Web of Science</v>
      </c>
    </row>
    <row r="195" spans="1:72" x14ac:dyDescent="0.15">
      <c r="A195" t="s">
        <v>72</v>
      </c>
      <c r="B195" t="s">
        <v>2375</v>
      </c>
      <c r="C195" t="s">
        <v>74</v>
      </c>
      <c r="D195" t="s">
        <v>74</v>
      </c>
      <c r="E195" t="s">
        <v>74</v>
      </c>
      <c r="F195" t="s">
        <v>2375</v>
      </c>
      <c r="G195" t="s">
        <v>74</v>
      </c>
      <c r="H195" t="s">
        <v>74</v>
      </c>
      <c r="I195" t="s">
        <v>2376</v>
      </c>
      <c r="J195" t="s">
        <v>2377</v>
      </c>
      <c r="K195" t="s">
        <v>74</v>
      </c>
      <c r="L195" t="s">
        <v>74</v>
      </c>
      <c r="M195" t="s">
        <v>77</v>
      </c>
      <c r="N195" t="s">
        <v>78</v>
      </c>
      <c r="O195" t="s">
        <v>74</v>
      </c>
      <c r="P195" t="s">
        <v>74</v>
      </c>
      <c r="Q195" t="s">
        <v>74</v>
      </c>
      <c r="R195" t="s">
        <v>74</v>
      </c>
      <c r="S195" t="s">
        <v>74</v>
      </c>
      <c r="T195" t="s">
        <v>74</v>
      </c>
      <c r="U195" t="s">
        <v>2378</v>
      </c>
      <c r="V195" t="s">
        <v>2379</v>
      </c>
      <c r="W195" t="s">
        <v>2380</v>
      </c>
      <c r="X195" t="s">
        <v>2269</v>
      </c>
      <c r="Y195" t="s">
        <v>74</v>
      </c>
      <c r="Z195" t="s">
        <v>74</v>
      </c>
      <c r="AA195" t="s">
        <v>74</v>
      </c>
      <c r="AB195" t="s">
        <v>74</v>
      </c>
      <c r="AC195" t="s">
        <v>74</v>
      </c>
      <c r="AD195" t="s">
        <v>74</v>
      </c>
      <c r="AE195" t="s">
        <v>74</v>
      </c>
      <c r="AF195" t="s">
        <v>74</v>
      </c>
      <c r="AG195">
        <v>42</v>
      </c>
      <c r="AH195">
        <v>23</v>
      </c>
      <c r="AI195">
        <v>25</v>
      </c>
      <c r="AJ195">
        <v>0</v>
      </c>
      <c r="AK195">
        <v>5</v>
      </c>
      <c r="AL195" t="s">
        <v>352</v>
      </c>
      <c r="AM195" t="s">
        <v>309</v>
      </c>
      <c r="AN195" t="s">
        <v>353</v>
      </c>
      <c r="AO195" t="s">
        <v>2381</v>
      </c>
      <c r="AP195" t="s">
        <v>2382</v>
      </c>
      <c r="AQ195" t="s">
        <v>74</v>
      </c>
      <c r="AR195" t="s">
        <v>2383</v>
      </c>
      <c r="AS195" t="s">
        <v>2384</v>
      </c>
      <c r="AT195" t="s">
        <v>2385</v>
      </c>
      <c r="AU195">
        <v>1992</v>
      </c>
      <c r="AV195">
        <v>97</v>
      </c>
      <c r="AW195" t="s">
        <v>2386</v>
      </c>
      <c r="AX195" t="s">
        <v>74</v>
      </c>
      <c r="AY195" t="s">
        <v>74</v>
      </c>
      <c r="AZ195" t="s">
        <v>74</v>
      </c>
      <c r="BA195" t="s">
        <v>74</v>
      </c>
      <c r="BB195">
        <v>10199</v>
      </c>
      <c r="BC195">
        <v>10211</v>
      </c>
      <c r="BD195" t="s">
        <v>74</v>
      </c>
      <c r="BE195" t="s">
        <v>2387</v>
      </c>
      <c r="BF195" t="str">
        <f>HYPERLINK("http://dx.doi.org/10.1029/92JE00895","http://dx.doi.org/10.1029/92JE00895")</f>
        <v>http://dx.doi.org/10.1029/92JE00895</v>
      </c>
      <c r="BG195" t="s">
        <v>74</v>
      </c>
      <c r="BH195" t="s">
        <v>74</v>
      </c>
      <c r="BI195">
        <v>13</v>
      </c>
      <c r="BJ195" t="s">
        <v>297</v>
      </c>
      <c r="BK195" t="s">
        <v>92</v>
      </c>
      <c r="BL195" t="s">
        <v>297</v>
      </c>
      <c r="BM195" t="s">
        <v>2388</v>
      </c>
      <c r="BN195" t="s">
        <v>74</v>
      </c>
      <c r="BO195" t="s">
        <v>74</v>
      </c>
      <c r="BP195" t="s">
        <v>74</v>
      </c>
      <c r="BQ195" t="s">
        <v>74</v>
      </c>
      <c r="BR195" t="s">
        <v>95</v>
      </c>
      <c r="BS195" t="s">
        <v>2389</v>
      </c>
      <c r="BT195" t="str">
        <f>HYPERLINK("https%3A%2F%2Fwww.webofscience.com%2Fwos%2Fwoscc%2Ffull-record%2FWOS:A1992KU05000001","View Full Record in Web of Science")</f>
        <v>View Full Record in Web of Science</v>
      </c>
    </row>
    <row r="196" spans="1:72" x14ac:dyDescent="0.15">
      <c r="A196" t="s">
        <v>72</v>
      </c>
      <c r="B196" t="s">
        <v>2390</v>
      </c>
      <c r="C196" t="s">
        <v>74</v>
      </c>
      <c r="D196" t="s">
        <v>74</v>
      </c>
      <c r="E196" t="s">
        <v>74</v>
      </c>
      <c r="F196" t="s">
        <v>2390</v>
      </c>
      <c r="G196" t="s">
        <v>74</v>
      </c>
      <c r="H196" t="s">
        <v>74</v>
      </c>
      <c r="I196" t="s">
        <v>2391</v>
      </c>
      <c r="J196" t="s">
        <v>1116</v>
      </c>
      <c r="K196" t="s">
        <v>74</v>
      </c>
      <c r="L196" t="s">
        <v>74</v>
      </c>
      <c r="M196" t="s">
        <v>77</v>
      </c>
      <c r="N196" t="s">
        <v>78</v>
      </c>
      <c r="O196" t="s">
        <v>74</v>
      </c>
      <c r="P196" t="s">
        <v>74</v>
      </c>
      <c r="Q196" t="s">
        <v>74</v>
      </c>
      <c r="R196" t="s">
        <v>74</v>
      </c>
      <c r="S196" t="s">
        <v>74</v>
      </c>
      <c r="T196" t="s">
        <v>74</v>
      </c>
      <c r="U196" t="s">
        <v>2392</v>
      </c>
      <c r="V196" t="s">
        <v>2393</v>
      </c>
      <c r="W196" t="s">
        <v>2394</v>
      </c>
      <c r="X196" t="s">
        <v>2395</v>
      </c>
      <c r="Y196" t="s">
        <v>2396</v>
      </c>
      <c r="Z196" t="s">
        <v>74</v>
      </c>
      <c r="AA196" t="s">
        <v>2397</v>
      </c>
      <c r="AB196" t="s">
        <v>74</v>
      </c>
      <c r="AC196" t="s">
        <v>74</v>
      </c>
      <c r="AD196" t="s">
        <v>74</v>
      </c>
      <c r="AE196" t="s">
        <v>74</v>
      </c>
      <c r="AF196" t="s">
        <v>74</v>
      </c>
      <c r="AG196">
        <v>17</v>
      </c>
      <c r="AH196">
        <v>3</v>
      </c>
      <c r="AI196">
        <v>3</v>
      </c>
      <c r="AJ196">
        <v>0</v>
      </c>
      <c r="AK196">
        <v>0</v>
      </c>
      <c r="AL196" t="s">
        <v>352</v>
      </c>
      <c r="AM196" t="s">
        <v>309</v>
      </c>
      <c r="AN196" t="s">
        <v>353</v>
      </c>
      <c r="AO196" t="s">
        <v>1124</v>
      </c>
      <c r="AP196" t="s">
        <v>74</v>
      </c>
      <c r="AQ196" t="s">
        <v>74</v>
      </c>
      <c r="AR196" t="s">
        <v>1125</v>
      </c>
      <c r="AS196" t="s">
        <v>1126</v>
      </c>
      <c r="AT196" t="s">
        <v>2398</v>
      </c>
      <c r="AU196">
        <v>1992</v>
      </c>
      <c r="AV196">
        <v>97</v>
      </c>
      <c r="AW196" t="s">
        <v>2399</v>
      </c>
      <c r="AX196" t="s">
        <v>74</v>
      </c>
      <c r="AY196" t="s">
        <v>74</v>
      </c>
      <c r="AZ196" t="s">
        <v>74</v>
      </c>
      <c r="BA196" t="s">
        <v>74</v>
      </c>
      <c r="BB196">
        <v>10157</v>
      </c>
      <c r="BC196">
        <v>10163</v>
      </c>
      <c r="BD196" t="s">
        <v>74</v>
      </c>
      <c r="BE196" t="s">
        <v>2400</v>
      </c>
      <c r="BF196" t="str">
        <f>HYPERLINK("http://dx.doi.org/10.1029/92JD00096","http://dx.doi.org/10.1029/92JD00096")</f>
        <v>http://dx.doi.org/10.1029/92JD00096</v>
      </c>
      <c r="BG196" t="s">
        <v>74</v>
      </c>
      <c r="BH196" t="s">
        <v>74</v>
      </c>
      <c r="BI196">
        <v>7</v>
      </c>
      <c r="BJ196" t="s">
        <v>379</v>
      </c>
      <c r="BK196" t="s">
        <v>92</v>
      </c>
      <c r="BL196" t="s">
        <v>379</v>
      </c>
      <c r="BM196" t="s">
        <v>2401</v>
      </c>
      <c r="BN196" t="s">
        <v>74</v>
      </c>
      <c r="BO196" t="s">
        <v>74</v>
      </c>
      <c r="BP196" t="s">
        <v>74</v>
      </c>
      <c r="BQ196" t="s">
        <v>74</v>
      </c>
      <c r="BR196" t="s">
        <v>95</v>
      </c>
      <c r="BS196" t="s">
        <v>2402</v>
      </c>
      <c r="BT196" t="str">
        <f>HYPERLINK("https%3A%2F%2Fwww.webofscience.com%2Fwos%2Fwoscc%2Ffull-record%2FWOS:A1992JA76900031","View Full Record in Web of Science")</f>
        <v>View Full Record in Web of Science</v>
      </c>
    </row>
    <row r="197" spans="1:72" x14ac:dyDescent="0.15">
      <c r="A197" t="s">
        <v>72</v>
      </c>
      <c r="B197" t="s">
        <v>2403</v>
      </c>
      <c r="C197" t="s">
        <v>74</v>
      </c>
      <c r="D197" t="s">
        <v>74</v>
      </c>
      <c r="E197" t="s">
        <v>74</v>
      </c>
      <c r="F197" t="s">
        <v>2403</v>
      </c>
      <c r="G197" t="s">
        <v>74</v>
      </c>
      <c r="H197" t="s">
        <v>74</v>
      </c>
      <c r="I197" t="s">
        <v>2404</v>
      </c>
      <c r="J197" t="s">
        <v>1116</v>
      </c>
      <c r="K197" t="s">
        <v>74</v>
      </c>
      <c r="L197" t="s">
        <v>74</v>
      </c>
      <c r="M197" t="s">
        <v>77</v>
      </c>
      <c r="N197" t="s">
        <v>78</v>
      </c>
      <c r="O197" t="s">
        <v>74</v>
      </c>
      <c r="P197" t="s">
        <v>74</v>
      </c>
      <c r="Q197" t="s">
        <v>74</v>
      </c>
      <c r="R197" t="s">
        <v>74</v>
      </c>
      <c r="S197" t="s">
        <v>74</v>
      </c>
      <c r="T197" t="s">
        <v>74</v>
      </c>
      <c r="U197" t="s">
        <v>2405</v>
      </c>
      <c r="V197" t="s">
        <v>2406</v>
      </c>
      <c r="W197" t="s">
        <v>2407</v>
      </c>
      <c r="X197" t="s">
        <v>2408</v>
      </c>
      <c r="Y197" t="s">
        <v>2409</v>
      </c>
      <c r="Z197" t="s">
        <v>74</v>
      </c>
      <c r="AA197" t="s">
        <v>74</v>
      </c>
      <c r="AB197" t="s">
        <v>74</v>
      </c>
      <c r="AC197" t="s">
        <v>74</v>
      </c>
      <c r="AD197" t="s">
        <v>74</v>
      </c>
      <c r="AE197" t="s">
        <v>74</v>
      </c>
      <c r="AF197" t="s">
        <v>74</v>
      </c>
      <c r="AG197">
        <v>45</v>
      </c>
      <c r="AH197">
        <v>29</v>
      </c>
      <c r="AI197">
        <v>30</v>
      </c>
      <c r="AJ197">
        <v>0</v>
      </c>
      <c r="AK197">
        <v>2</v>
      </c>
      <c r="AL197" t="s">
        <v>352</v>
      </c>
      <c r="AM197" t="s">
        <v>309</v>
      </c>
      <c r="AN197" t="s">
        <v>353</v>
      </c>
      <c r="AO197" t="s">
        <v>1124</v>
      </c>
      <c r="AP197" t="s">
        <v>74</v>
      </c>
      <c r="AQ197" t="s">
        <v>74</v>
      </c>
      <c r="AR197" t="s">
        <v>1125</v>
      </c>
      <c r="AS197" t="s">
        <v>1126</v>
      </c>
      <c r="AT197" t="s">
        <v>2398</v>
      </c>
      <c r="AU197">
        <v>1992</v>
      </c>
      <c r="AV197">
        <v>97</v>
      </c>
      <c r="AW197" t="s">
        <v>2399</v>
      </c>
      <c r="AX197" t="s">
        <v>74</v>
      </c>
      <c r="AY197" t="s">
        <v>74</v>
      </c>
      <c r="AZ197" t="s">
        <v>74</v>
      </c>
      <c r="BA197" t="s">
        <v>74</v>
      </c>
      <c r="BB197">
        <v>10165</v>
      </c>
      <c r="BC197">
        <v>10186</v>
      </c>
      <c r="BD197" t="s">
        <v>74</v>
      </c>
      <c r="BE197" t="s">
        <v>2410</v>
      </c>
      <c r="BF197" t="str">
        <f>HYPERLINK("http://dx.doi.org/10.1029/92JD00505","http://dx.doi.org/10.1029/92JD00505")</f>
        <v>http://dx.doi.org/10.1029/92JD00505</v>
      </c>
      <c r="BG197" t="s">
        <v>74</v>
      </c>
      <c r="BH197" t="s">
        <v>74</v>
      </c>
      <c r="BI197">
        <v>22</v>
      </c>
      <c r="BJ197" t="s">
        <v>379</v>
      </c>
      <c r="BK197" t="s">
        <v>92</v>
      </c>
      <c r="BL197" t="s">
        <v>379</v>
      </c>
      <c r="BM197" t="s">
        <v>2401</v>
      </c>
      <c r="BN197" t="s">
        <v>74</v>
      </c>
      <c r="BO197" t="s">
        <v>74</v>
      </c>
      <c r="BP197" t="s">
        <v>74</v>
      </c>
      <c r="BQ197" t="s">
        <v>74</v>
      </c>
      <c r="BR197" t="s">
        <v>95</v>
      </c>
      <c r="BS197" t="s">
        <v>2411</v>
      </c>
      <c r="BT197" t="str">
        <f>HYPERLINK("https%3A%2F%2Fwww.webofscience.com%2Fwos%2Fwoscc%2Ffull-record%2FWOS:A1992JA76900032","View Full Record in Web of Science")</f>
        <v>View Full Record in Web of Science</v>
      </c>
    </row>
    <row r="198" spans="1:72" x14ac:dyDescent="0.15">
      <c r="A198" t="s">
        <v>72</v>
      </c>
      <c r="B198" t="s">
        <v>2412</v>
      </c>
      <c r="C198" t="s">
        <v>74</v>
      </c>
      <c r="D198" t="s">
        <v>74</v>
      </c>
      <c r="E198" t="s">
        <v>74</v>
      </c>
      <c r="F198" t="s">
        <v>2412</v>
      </c>
      <c r="G198" t="s">
        <v>74</v>
      </c>
      <c r="H198" t="s">
        <v>74</v>
      </c>
      <c r="I198" t="s">
        <v>2413</v>
      </c>
      <c r="J198" t="s">
        <v>1116</v>
      </c>
      <c r="K198" t="s">
        <v>74</v>
      </c>
      <c r="L198" t="s">
        <v>74</v>
      </c>
      <c r="M198" t="s">
        <v>77</v>
      </c>
      <c r="N198" t="s">
        <v>78</v>
      </c>
      <c r="O198" t="s">
        <v>74</v>
      </c>
      <c r="P198" t="s">
        <v>74</v>
      </c>
      <c r="Q198" t="s">
        <v>74</v>
      </c>
      <c r="R198" t="s">
        <v>74</v>
      </c>
      <c r="S198" t="s">
        <v>74</v>
      </c>
      <c r="T198" t="s">
        <v>74</v>
      </c>
      <c r="U198" t="s">
        <v>2414</v>
      </c>
      <c r="V198" t="s">
        <v>2415</v>
      </c>
      <c r="W198" t="s">
        <v>74</v>
      </c>
      <c r="X198" t="s">
        <v>74</v>
      </c>
      <c r="Y198" t="s">
        <v>2416</v>
      </c>
      <c r="Z198" t="s">
        <v>74</v>
      </c>
      <c r="AA198" t="s">
        <v>74</v>
      </c>
      <c r="AB198" t="s">
        <v>2417</v>
      </c>
      <c r="AC198" t="s">
        <v>74</v>
      </c>
      <c r="AD198" t="s">
        <v>74</v>
      </c>
      <c r="AE198" t="s">
        <v>74</v>
      </c>
      <c r="AF198" t="s">
        <v>74</v>
      </c>
      <c r="AG198">
        <v>31</v>
      </c>
      <c r="AH198">
        <v>175</v>
      </c>
      <c r="AI198">
        <v>186</v>
      </c>
      <c r="AJ198">
        <v>0</v>
      </c>
      <c r="AK198">
        <v>14</v>
      </c>
      <c r="AL198" t="s">
        <v>352</v>
      </c>
      <c r="AM198" t="s">
        <v>309</v>
      </c>
      <c r="AN198" t="s">
        <v>353</v>
      </c>
      <c r="AO198" t="s">
        <v>1124</v>
      </c>
      <c r="AP198" t="s">
        <v>74</v>
      </c>
      <c r="AQ198" t="s">
        <v>74</v>
      </c>
      <c r="AR198" t="s">
        <v>1125</v>
      </c>
      <c r="AS198" t="s">
        <v>1126</v>
      </c>
      <c r="AT198" t="s">
        <v>2398</v>
      </c>
      <c r="AU198">
        <v>1992</v>
      </c>
      <c r="AV198">
        <v>97</v>
      </c>
      <c r="AW198" t="s">
        <v>2399</v>
      </c>
      <c r="AX198" t="s">
        <v>74</v>
      </c>
      <c r="AY198" t="s">
        <v>74</v>
      </c>
      <c r="AZ198" t="s">
        <v>74</v>
      </c>
      <c r="BA198" t="s">
        <v>74</v>
      </c>
      <c r="BB198">
        <v>10187</v>
      </c>
      <c r="BC198">
        <v>10191</v>
      </c>
      <c r="BD198" t="s">
        <v>74</v>
      </c>
      <c r="BE198" t="s">
        <v>2418</v>
      </c>
      <c r="BF198" t="str">
        <f>HYPERLINK("http://dx.doi.org/10.1029/92JD00845","http://dx.doi.org/10.1029/92JD00845")</f>
        <v>http://dx.doi.org/10.1029/92JD00845</v>
      </c>
      <c r="BG198" t="s">
        <v>74</v>
      </c>
      <c r="BH198" t="s">
        <v>74</v>
      </c>
      <c r="BI198">
        <v>5</v>
      </c>
      <c r="BJ198" t="s">
        <v>379</v>
      </c>
      <c r="BK198" t="s">
        <v>92</v>
      </c>
      <c r="BL198" t="s">
        <v>379</v>
      </c>
      <c r="BM198" t="s">
        <v>2401</v>
      </c>
      <c r="BN198" t="s">
        <v>74</v>
      </c>
      <c r="BO198" t="s">
        <v>362</v>
      </c>
      <c r="BP198" t="s">
        <v>74</v>
      </c>
      <c r="BQ198" t="s">
        <v>74</v>
      </c>
      <c r="BR198" t="s">
        <v>95</v>
      </c>
      <c r="BS198" t="s">
        <v>2419</v>
      </c>
      <c r="BT198" t="str">
        <f>HYPERLINK("https%3A%2F%2Fwww.webofscience.com%2Fwos%2Fwoscc%2Ffull-record%2FWOS:A1992JA76900033","View Full Record in Web of Science")</f>
        <v>View Full Record in Web of Science</v>
      </c>
    </row>
    <row r="199" spans="1:72" x14ac:dyDescent="0.15">
      <c r="A199" t="s">
        <v>72</v>
      </c>
      <c r="B199" t="s">
        <v>2420</v>
      </c>
      <c r="C199" t="s">
        <v>74</v>
      </c>
      <c r="D199" t="s">
        <v>74</v>
      </c>
      <c r="E199" t="s">
        <v>74</v>
      </c>
      <c r="F199" t="s">
        <v>2420</v>
      </c>
      <c r="G199" t="s">
        <v>74</v>
      </c>
      <c r="H199" t="s">
        <v>74</v>
      </c>
      <c r="I199" t="s">
        <v>2421</v>
      </c>
      <c r="J199" t="s">
        <v>2422</v>
      </c>
      <c r="K199" t="s">
        <v>74</v>
      </c>
      <c r="L199" t="s">
        <v>74</v>
      </c>
      <c r="M199" t="s">
        <v>77</v>
      </c>
      <c r="N199" t="s">
        <v>78</v>
      </c>
      <c r="O199" t="s">
        <v>74</v>
      </c>
      <c r="P199" t="s">
        <v>74</v>
      </c>
      <c r="Q199" t="s">
        <v>74</v>
      </c>
      <c r="R199" t="s">
        <v>74</v>
      </c>
      <c r="S199" t="s">
        <v>74</v>
      </c>
      <c r="T199" t="s">
        <v>74</v>
      </c>
      <c r="U199" t="s">
        <v>2423</v>
      </c>
      <c r="V199" t="s">
        <v>2424</v>
      </c>
      <c r="W199" t="s">
        <v>2425</v>
      </c>
      <c r="X199" t="s">
        <v>183</v>
      </c>
      <c r="Y199" t="s">
        <v>2426</v>
      </c>
      <c r="Z199" t="s">
        <v>74</v>
      </c>
      <c r="AA199" t="s">
        <v>74</v>
      </c>
      <c r="AB199" t="s">
        <v>74</v>
      </c>
      <c r="AC199" t="s">
        <v>74</v>
      </c>
      <c r="AD199" t="s">
        <v>74</v>
      </c>
      <c r="AE199" t="s">
        <v>74</v>
      </c>
      <c r="AF199" t="s">
        <v>74</v>
      </c>
      <c r="AG199">
        <v>32</v>
      </c>
      <c r="AH199">
        <v>79</v>
      </c>
      <c r="AI199">
        <v>88</v>
      </c>
      <c r="AJ199">
        <v>0</v>
      </c>
      <c r="AK199">
        <v>15</v>
      </c>
      <c r="AL199" t="s">
        <v>1371</v>
      </c>
      <c r="AM199" t="s">
        <v>1372</v>
      </c>
      <c r="AN199" t="s">
        <v>1373</v>
      </c>
      <c r="AO199" t="s">
        <v>2427</v>
      </c>
      <c r="AP199" t="s">
        <v>2428</v>
      </c>
      <c r="AQ199" t="s">
        <v>74</v>
      </c>
      <c r="AR199" t="s">
        <v>2429</v>
      </c>
      <c r="AS199" t="s">
        <v>2430</v>
      </c>
      <c r="AT199" t="s">
        <v>2398</v>
      </c>
      <c r="AU199">
        <v>1992</v>
      </c>
      <c r="AV199">
        <v>130</v>
      </c>
      <c r="AW199">
        <v>25</v>
      </c>
      <c r="AX199" t="s">
        <v>74</v>
      </c>
      <c r="AY199" t="s">
        <v>74</v>
      </c>
      <c r="AZ199" t="s">
        <v>74</v>
      </c>
      <c r="BA199" t="s">
        <v>74</v>
      </c>
      <c r="BB199">
        <v>554</v>
      </c>
      <c r="BC199">
        <v>558</v>
      </c>
      <c r="BD199" t="s">
        <v>74</v>
      </c>
      <c r="BE199" t="s">
        <v>2431</v>
      </c>
      <c r="BF199" t="str">
        <f>HYPERLINK("http://dx.doi.org/10.1136/vr.130.25.554","http://dx.doi.org/10.1136/vr.130.25.554")</f>
        <v>http://dx.doi.org/10.1136/vr.130.25.554</v>
      </c>
      <c r="BG199" t="s">
        <v>74</v>
      </c>
      <c r="BH199" t="s">
        <v>74</v>
      </c>
      <c r="BI199">
        <v>5</v>
      </c>
      <c r="BJ199" t="s">
        <v>2432</v>
      </c>
      <c r="BK199" t="s">
        <v>92</v>
      </c>
      <c r="BL199" t="s">
        <v>2432</v>
      </c>
      <c r="BM199" t="s">
        <v>2433</v>
      </c>
      <c r="BN199">
        <v>1323164</v>
      </c>
      <c r="BO199" t="s">
        <v>74</v>
      </c>
      <c r="BP199" t="s">
        <v>74</v>
      </c>
      <c r="BQ199" t="s">
        <v>74</v>
      </c>
      <c r="BR199" t="s">
        <v>95</v>
      </c>
      <c r="BS199" t="s">
        <v>2434</v>
      </c>
      <c r="BT199" t="str">
        <f>HYPERLINK("https%3A%2F%2Fwww.webofscience.com%2Fwos%2Fwoscc%2Ffull-record%2FWOS:A1992JA94600004","View Full Record in Web of Science")</f>
        <v>View Full Record in Web of Science</v>
      </c>
    </row>
    <row r="200" spans="1:72" x14ac:dyDescent="0.15">
      <c r="A200" t="s">
        <v>72</v>
      </c>
      <c r="B200" t="s">
        <v>2435</v>
      </c>
      <c r="C200" t="s">
        <v>74</v>
      </c>
      <c r="D200" t="s">
        <v>74</v>
      </c>
      <c r="E200" t="s">
        <v>74</v>
      </c>
      <c r="F200" t="s">
        <v>2435</v>
      </c>
      <c r="G200" t="s">
        <v>74</v>
      </c>
      <c r="H200" t="s">
        <v>74</v>
      </c>
      <c r="I200" t="s">
        <v>2436</v>
      </c>
      <c r="J200" t="s">
        <v>1098</v>
      </c>
      <c r="K200" t="s">
        <v>74</v>
      </c>
      <c r="L200" t="s">
        <v>74</v>
      </c>
      <c r="M200" t="s">
        <v>77</v>
      </c>
      <c r="N200" t="s">
        <v>78</v>
      </c>
      <c r="O200" t="s">
        <v>74</v>
      </c>
      <c r="P200" t="s">
        <v>74</v>
      </c>
      <c r="Q200" t="s">
        <v>74</v>
      </c>
      <c r="R200" t="s">
        <v>74</v>
      </c>
      <c r="S200" t="s">
        <v>74</v>
      </c>
      <c r="T200" t="s">
        <v>74</v>
      </c>
      <c r="U200" t="s">
        <v>2437</v>
      </c>
      <c r="V200" t="s">
        <v>2438</v>
      </c>
      <c r="W200" t="s">
        <v>2439</v>
      </c>
      <c r="X200" t="s">
        <v>2440</v>
      </c>
      <c r="Y200" t="s">
        <v>2441</v>
      </c>
      <c r="Z200" t="s">
        <v>74</v>
      </c>
      <c r="AA200" t="s">
        <v>74</v>
      </c>
      <c r="AB200" t="s">
        <v>2442</v>
      </c>
      <c r="AC200" t="s">
        <v>74</v>
      </c>
      <c r="AD200" t="s">
        <v>74</v>
      </c>
      <c r="AE200" t="s">
        <v>74</v>
      </c>
      <c r="AF200" t="s">
        <v>74</v>
      </c>
      <c r="AG200">
        <v>21</v>
      </c>
      <c r="AH200">
        <v>13</v>
      </c>
      <c r="AI200">
        <v>14</v>
      </c>
      <c r="AJ200">
        <v>0</v>
      </c>
      <c r="AK200">
        <v>0</v>
      </c>
      <c r="AL200" t="s">
        <v>352</v>
      </c>
      <c r="AM200" t="s">
        <v>309</v>
      </c>
      <c r="AN200" t="s">
        <v>833</v>
      </c>
      <c r="AO200" t="s">
        <v>1106</v>
      </c>
      <c r="AP200" t="s">
        <v>74</v>
      </c>
      <c r="AQ200" t="s">
        <v>74</v>
      </c>
      <c r="AR200" t="s">
        <v>1107</v>
      </c>
      <c r="AS200" t="s">
        <v>1108</v>
      </c>
      <c r="AT200" t="s">
        <v>2443</v>
      </c>
      <c r="AU200">
        <v>1992</v>
      </c>
      <c r="AV200">
        <v>19</v>
      </c>
      <c r="AW200">
        <v>12</v>
      </c>
      <c r="AX200" t="s">
        <v>74</v>
      </c>
      <c r="AY200" t="s">
        <v>74</v>
      </c>
      <c r="AZ200" t="s">
        <v>74</v>
      </c>
      <c r="BA200" t="s">
        <v>74</v>
      </c>
      <c r="BB200">
        <v>1201</v>
      </c>
      <c r="BC200">
        <v>1204</v>
      </c>
      <c r="BD200" t="s">
        <v>74</v>
      </c>
      <c r="BE200" t="s">
        <v>2444</v>
      </c>
      <c r="BF200" t="str">
        <f>HYPERLINK("http://dx.doi.org/10.1029/92GL01287","http://dx.doi.org/10.1029/92GL01287")</f>
        <v>http://dx.doi.org/10.1029/92GL01287</v>
      </c>
      <c r="BG200" t="s">
        <v>74</v>
      </c>
      <c r="BH200" t="s">
        <v>74</v>
      </c>
      <c r="BI200">
        <v>4</v>
      </c>
      <c r="BJ200" t="s">
        <v>173</v>
      </c>
      <c r="BK200" t="s">
        <v>92</v>
      </c>
      <c r="BL200" t="s">
        <v>174</v>
      </c>
      <c r="BM200" t="s">
        <v>2445</v>
      </c>
      <c r="BN200" t="s">
        <v>74</v>
      </c>
      <c r="BO200" t="s">
        <v>74</v>
      </c>
      <c r="BP200" t="s">
        <v>74</v>
      </c>
      <c r="BQ200" t="s">
        <v>74</v>
      </c>
      <c r="BR200" t="s">
        <v>95</v>
      </c>
      <c r="BS200" t="s">
        <v>2446</v>
      </c>
      <c r="BT200" t="str">
        <f>HYPERLINK("https%3A%2F%2Fwww.webofscience.com%2Fwos%2Fwoscc%2Ffull-record%2FWOS:A1992JA74400006","View Full Record in Web of Science")</f>
        <v>View Full Record in Web of Science</v>
      </c>
    </row>
    <row r="201" spans="1:72" x14ac:dyDescent="0.15">
      <c r="A201" t="s">
        <v>72</v>
      </c>
      <c r="B201" t="s">
        <v>2447</v>
      </c>
      <c r="C201" t="s">
        <v>74</v>
      </c>
      <c r="D201" t="s">
        <v>74</v>
      </c>
      <c r="E201" t="s">
        <v>74</v>
      </c>
      <c r="F201" t="s">
        <v>2447</v>
      </c>
      <c r="G201" t="s">
        <v>74</v>
      </c>
      <c r="H201" t="s">
        <v>74</v>
      </c>
      <c r="I201" t="s">
        <v>2448</v>
      </c>
      <c r="J201" t="s">
        <v>1098</v>
      </c>
      <c r="K201" t="s">
        <v>74</v>
      </c>
      <c r="L201" t="s">
        <v>74</v>
      </c>
      <c r="M201" t="s">
        <v>77</v>
      </c>
      <c r="N201" t="s">
        <v>78</v>
      </c>
      <c r="O201" t="s">
        <v>74</v>
      </c>
      <c r="P201" t="s">
        <v>74</v>
      </c>
      <c r="Q201" t="s">
        <v>74</v>
      </c>
      <c r="R201" t="s">
        <v>74</v>
      </c>
      <c r="S201" t="s">
        <v>74</v>
      </c>
      <c r="T201" t="s">
        <v>74</v>
      </c>
      <c r="U201" t="s">
        <v>2449</v>
      </c>
      <c r="V201" t="s">
        <v>2450</v>
      </c>
      <c r="W201" t="s">
        <v>74</v>
      </c>
      <c r="X201" t="s">
        <v>74</v>
      </c>
      <c r="Y201" t="s">
        <v>2451</v>
      </c>
      <c r="Z201" t="s">
        <v>74</v>
      </c>
      <c r="AA201" t="s">
        <v>2452</v>
      </c>
      <c r="AB201" t="s">
        <v>1140</v>
      </c>
      <c r="AC201" t="s">
        <v>74</v>
      </c>
      <c r="AD201" t="s">
        <v>74</v>
      </c>
      <c r="AE201" t="s">
        <v>74</v>
      </c>
      <c r="AF201" t="s">
        <v>74</v>
      </c>
      <c r="AG201">
        <v>27</v>
      </c>
      <c r="AH201">
        <v>14</v>
      </c>
      <c r="AI201">
        <v>16</v>
      </c>
      <c r="AJ201">
        <v>0</v>
      </c>
      <c r="AK201">
        <v>6</v>
      </c>
      <c r="AL201" t="s">
        <v>352</v>
      </c>
      <c r="AM201" t="s">
        <v>309</v>
      </c>
      <c r="AN201" t="s">
        <v>833</v>
      </c>
      <c r="AO201" t="s">
        <v>1106</v>
      </c>
      <c r="AP201" t="s">
        <v>74</v>
      </c>
      <c r="AQ201" t="s">
        <v>74</v>
      </c>
      <c r="AR201" t="s">
        <v>1107</v>
      </c>
      <c r="AS201" t="s">
        <v>1108</v>
      </c>
      <c r="AT201" t="s">
        <v>2443</v>
      </c>
      <c r="AU201">
        <v>1992</v>
      </c>
      <c r="AV201">
        <v>19</v>
      </c>
      <c r="AW201">
        <v>12</v>
      </c>
      <c r="AX201" t="s">
        <v>74</v>
      </c>
      <c r="AY201" t="s">
        <v>74</v>
      </c>
      <c r="AZ201" t="s">
        <v>74</v>
      </c>
      <c r="BA201" t="s">
        <v>74</v>
      </c>
      <c r="BB201">
        <v>1215</v>
      </c>
      <c r="BC201">
        <v>1218</v>
      </c>
      <c r="BD201" t="s">
        <v>74</v>
      </c>
      <c r="BE201" t="s">
        <v>2453</v>
      </c>
      <c r="BF201" t="str">
        <f>HYPERLINK("http://dx.doi.org/10.1029/92GL01113","http://dx.doi.org/10.1029/92GL01113")</f>
        <v>http://dx.doi.org/10.1029/92GL01113</v>
      </c>
      <c r="BG201" t="s">
        <v>74</v>
      </c>
      <c r="BH201" t="s">
        <v>74</v>
      </c>
      <c r="BI201">
        <v>4</v>
      </c>
      <c r="BJ201" t="s">
        <v>173</v>
      </c>
      <c r="BK201" t="s">
        <v>92</v>
      </c>
      <c r="BL201" t="s">
        <v>174</v>
      </c>
      <c r="BM201" t="s">
        <v>2445</v>
      </c>
      <c r="BN201" t="s">
        <v>74</v>
      </c>
      <c r="BO201" t="s">
        <v>74</v>
      </c>
      <c r="BP201" t="s">
        <v>74</v>
      </c>
      <c r="BQ201" t="s">
        <v>74</v>
      </c>
      <c r="BR201" t="s">
        <v>95</v>
      </c>
      <c r="BS201" t="s">
        <v>2454</v>
      </c>
      <c r="BT201" t="str">
        <f>HYPERLINK("https%3A%2F%2Fwww.webofscience.com%2Fwos%2Fwoscc%2Ffull-record%2FWOS:A1992JA74400010","View Full Record in Web of Science")</f>
        <v>View Full Record in Web of Science</v>
      </c>
    </row>
    <row r="202" spans="1:72" x14ac:dyDescent="0.15">
      <c r="A202" t="s">
        <v>72</v>
      </c>
      <c r="B202" t="s">
        <v>2455</v>
      </c>
      <c r="C202" t="s">
        <v>74</v>
      </c>
      <c r="D202" t="s">
        <v>74</v>
      </c>
      <c r="E202" t="s">
        <v>74</v>
      </c>
      <c r="F202" t="s">
        <v>2455</v>
      </c>
      <c r="G202" t="s">
        <v>74</v>
      </c>
      <c r="H202" t="s">
        <v>74</v>
      </c>
      <c r="I202" t="s">
        <v>2456</v>
      </c>
      <c r="J202" t="s">
        <v>2457</v>
      </c>
      <c r="K202" t="s">
        <v>74</v>
      </c>
      <c r="L202" t="s">
        <v>74</v>
      </c>
      <c r="M202" t="s">
        <v>77</v>
      </c>
      <c r="N202" t="s">
        <v>458</v>
      </c>
      <c r="O202" t="s">
        <v>74</v>
      </c>
      <c r="P202" t="s">
        <v>74</v>
      </c>
      <c r="Q202" t="s">
        <v>74</v>
      </c>
      <c r="R202" t="s">
        <v>74</v>
      </c>
      <c r="S202" t="s">
        <v>74</v>
      </c>
      <c r="T202" t="s">
        <v>74</v>
      </c>
      <c r="U202" t="s">
        <v>2458</v>
      </c>
      <c r="V202" t="s">
        <v>2459</v>
      </c>
      <c r="W202" t="s">
        <v>2460</v>
      </c>
      <c r="X202" t="s">
        <v>2461</v>
      </c>
      <c r="Y202" t="s">
        <v>2462</v>
      </c>
      <c r="Z202" t="s">
        <v>74</v>
      </c>
      <c r="AA202" t="s">
        <v>2463</v>
      </c>
      <c r="AB202" t="s">
        <v>2464</v>
      </c>
      <c r="AC202" t="s">
        <v>74</v>
      </c>
      <c r="AD202" t="s">
        <v>74</v>
      </c>
      <c r="AE202" t="s">
        <v>74</v>
      </c>
      <c r="AF202" t="s">
        <v>74</v>
      </c>
      <c r="AG202">
        <v>196</v>
      </c>
      <c r="AH202">
        <v>114</v>
      </c>
      <c r="AI202">
        <v>121</v>
      </c>
      <c r="AJ202">
        <v>1</v>
      </c>
      <c r="AK202">
        <v>34</v>
      </c>
      <c r="AL202" t="s">
        <v>424</v>
      </c>
      <c r="AM202" t="s">
        <v>425</v>
      </c>
      <c r="AN202" t="s">
        <v>426</v>
      </c>
      <c r="AO202" t="s">
        <v>2465</v>
      </c>
      <c r="AP202" t="s">
        <v>2466</v>
      </c>
      <c r="AQ202" t="s">
        <v>74</v>
      </c>
      <c r="AR202" t="s">
        <v>2467</v>
      </c>
      <c r="AS202" t="s">
        <v>2468</v>
      </c>
      <c r="AT202" t="s">
        <v>2469</v>
      </c>
      <c r="AU202">
        <v>1992</v>
      </c>
      <c r="AV202">
        <v>13</v>
      </c>
      <c r="AW202">
        <v>1</v>
      </c>
      <c r="AX202" t="s">
        <v>74</v>
      </c>
      <c r="AY202" t="s">
        <v>74</v>
      </c>
      <c r="AZ202" t="s">
        <v>74</v>
      </c>
      <c r="BA202" t="s">
        <v>74</v>
      </c>
      <c r="BB202">
        <v>37</v>
      </c>
      <c r="BC202">
        <v>62</v>
      </c>
      <c r="BD202" t="s">
        <v>74</v>
      </c>
      <c r="BE202" t="s">
        <v>2470</v>
      </c>
      <c r="BF202" t="str">
        <f>HYPERLINK("http://dx.doi.org/10.3354/dao013037","http://dx.doi.org/10.3354/dao013037")</f>
        <v>http://dx.doi.org/10.3354/dao013037</v>
      </c>
      <c r="BG202" t="s">
        <v>74</v>
      </c>
      <c r="BH202" t="s">
        <v>74</v>
      </c>
      <c r="BI202">
        <v>26</v>
      </c>
      <c r="BJ202" t="s">
        <v>2471</v>
      </c>
      <c r="BK202" t="s">
        <v>92</v>
      </c>
      <c r="BL202" t="s">
        <v>2471</v>
      </c>
      <c r="BM202" t="s">
        <v>2472</v>
      </c>
      <c r="BN202" t="s">
        <v>74</v>
      </c>
      <c r="BO202" t="s">
        <v>1112</v>
      </c>
      <c r="BP202" t="s">
        <v>74</v>
      </c>
      <c r="BQ202" t="s">
        <v>74</v>
      </c>
      <c r="BR202" t="s">
        <v>95</v>
      </c>
      <c r="BS202" t="s">
        <v>2473</v>
      </c>
      <c r="BT202" t="str">
        <f>HYPERLINK("https%3A%2F%2Fwww.webofscience.com%2Fwos%2Fwoscc%2Ffull-record%2FWOS:A1992JA85500004","View Full Record in Web of Science")</f>
        <v>View Full Record in Web of Science</v>
      </c>
    </row>
    <row r="203" spans="1:72" x14ac:dyDescent="0.15">
      <c r="A203" t="s">
        <v>72</v>
      </c>
      <c r="B203" t="s">
        <v>2474</v>
      </c>
      <c r="C203" t="s">
        <v>74</v>
      </c>
      <c r="D203" t="s">
        <v>74</v>
      </c>
      <c r="E203" t="s">
        <v>74</v>
      </c>
      <c r="F203" t="s">
        <v>2474</v>
      </c>
      <c r="G203" t="s">
        <v>74</v>
      </c>
      <c r="H203" t="s">
        <v>74</v>
      </c>
      <c r="I203" t="s">
        <v>2475</v>
      </c>
      <c r="J203" t="s">
        <v>2476</v>
      </c>
      <c r="K203" t="s">
        <v>74</v>
      </c>
      <c r="L203" t="s">
        <v>74</v>
      </c>
      <c r="M203" t="s">
        <v>77</v>
      </c>
      <c r="N203" t="s">
        <v>78</v>
      </c>
      <c r="O203" t="s">
        <v>74</v>
      </c>
      <c r="P203" t="s">
        <v>74</v>
      </c>
      <c r="Q203" t="s">
        <v>74</v>
      </c>
      <c r="R203" t="s">
        <v>74</v>
      </c>
      <c r="S203" t="s">
        <v>74</v>
      </c>
      <c r="T203" t="s">
        <v>74</v>
      </c>
      <c r="U203" t="s">
        <v>2477</v>
      </c>
      <c r="V203" t="s">
        <v>2478</v>
      </c>
      <c r="W203" t="s">
        <v>2479</v>
      </c>
      <c r="X203" t="s">
        <v>2480</v>
      </c>
      <c r="Y203" t="s">
        <v>74</v>
      </c>
      <c r="Z203" t="s">
        <v>74</v>
      </c>
      <c r="AA203" t="s">
        <v>2481</v>
      </c>
      <c r="AB203" t="s">
        <v>2482</v>
      </c>
      <c r="AC203" t="s">
        <v>74</v>
      </c>
      <c r="AD203" t="s">
        <v>74</v>
      </c>
      <c r="AE203" t="s">
        <v>74</v>
      </c>
      <c r="AF203" t="s">
        <v>74</v>
      </c>
      <c r="AG203">
        <v>68</v>
      </c>
      <c r="AH203">
        <v>149</v>
      </c>
      <c r="AI203">
        <v>154</v>
      </c>
      <c r="AJ203">
        <v>0</v>
      </c>
      <c r="AK203">
        <v>15</v>
      </c>
      <c r="AL203" t="s">
        <v>2483</v>
      </c>
      <c r="AM203" t="s">
        <v>2484</v>
      </c>
      <c r="AN203" t="s">
        <v>2485</v>
      </c>
      <c r="AO203" t="s">
        <v>2486</v>
      </c>
      <c r="AP203" t="s">
        <v>74</v>
      </c>
      <c r="AQ203" t="s">
        <v>74</v>
      </c>
      <c r="AR203" t="s">
        <v>2487</v>
      </c>
      <c r="AS203" t="s">
        <v>2488</v>
      </c>
      <c r="AT203" t="s">
        <v>2489</v>
      </c>
      <c r="AU203">
        <v>1992</v>
      </c>
      <c r="AV203">
        <v>96</v>
      </c>
      <c r="AW203">
        <v>12</v>
      </c>
      <c r="AX203" t="s">
        <v>74</v>
      </c>
      <c r="AY203" t="s">
        <v>74</v>
      </c>
      <c r="AZ203" t="s">
        <v>74</v>
      </c>
      <c r="BA203" t="s">
        <v>74</v>
      </c>
      <c r="BB203">
        <v>8948</v>
      </c>
      <c r="BC203">
        <v>8961</v>
      </c>
      <c r="BD203" t="s">
        <v>74</v>
      </c>
      <c r="BE203" t="s">
        <v>2490</v>
      </c>
      <c r="BF203" t="str">
        <f>HYPERLINK("http://dx.doi.org/10.1063/1.462253","http://dx.doi.org/10.1063/1.462253")</f>
        <v>http://dx.doi.org/10.1063/1.462253</v>
      </c>
      <c r="BG203" t="s">
        <v>74</v>
      </c>
      <c r="BH203" t="s">
        <v>74</v>
      </c>
      <c r="BI203">
        <v>14</v>
      </c>
      <c r="BJ203" t="s">
        <v>2491</v>
      </c>
      <c r="BK203" t="s">
        <v>92</v>
      </c>
      <c r="BL203" t="s">
        <v>2492</v>
      </c>
      <c r="BM203" t="s">
        <v>2493</v>
      </c>
      <c r="BN203" t="s">
        <v>74</v>
      </c>
      <c r="BO203" t="s">
        <v>74</v>
      </c>
      <c r="BP203" t="s">
        <v>74</v>
      </c>
      <c r="BQ203" t="s">
        <v>74</v>
      </c>
      <c r="BR203" t="s">
        <v>95</v>
      </c>
      <c r="BS203" t="s">
        <v>2494</v>
      </c>
      <c r="BT203" t="str">
        <f>HYPERLINK("https%3A%2F%2Fwww.webofscience.com%2Fwos%2Fwoscc%2Ffull-record%2FWOS:A1992HZ09800032","View Full Record in Web of Science")</f>
        <v>View Full Record in Web of Science</v>
      </c>
    </row>
    <row r="204" spans="1:72" x14ac:dyDescent="0.15">
      <c r="A204" t="s">
        <v>72</v>
      </c>
      <c r="B204" t="s">
        <v>2495</v>
      </c>
      <c r="C204" t="s">
        <v>74</v>
      </c>
      <c r="D204" t="s">
        <v>74</v>
      </c>
      <c r="E204" t="s">
        <v>74</v>
      </c>
      <c r="F204" t="s">
        <v>2495</v>
      </c>
      <c r="G204" t="s">
        <v>74</v>
      </c>
      <c r="H204" t="s">
        <v>74</v>
      </c>
      <c r="I204" t="s">
        <v>2496</v>
      </c>
      <c r="J204" t="s">
        <v>1185</v>
      </c>
      <c r="K204" t="s">
        <v>74</v>
      </c>
      <c r="L204" t="s">
        <v>74</v>
      </c>
      <c r="M204" t="s">
        <v>77</v>
      </c>
      <c r="N204" t="s">
        <v>78</v>
      </c>
      <c r="O204" t="s">
        <v>74</v>
      </c>
      <c r="P204" t="s">
        <v>74</v>
      </c>
      <c r="Q204" t="s">
        <v>74</v>
      </c>
      <c r="R204" t="s">
        <v>74</v>
      </c>
      <c r="S204" t="s">
        <v>74</v>
      </c>
      <c r="T204" t="s">
        <v>74</v>
      </c>
      <c r="U204" t="s">
        <v>2497</v>
      </c>
      <c r="V204" t="s">
        <v>2498</v>
      </c>
      <c r="W204" t="s">
        <v>2499</v>
      </c>
      <c r="X204" t="s">
        <v>2500</v>
      </c>
      <c r="Y204" t="s">
        <v>74</v>
      </c>
      <c r="Z204" t="s">
        <v>74</v>
      </c>
      <c r="AA204" t="s">
        <v>74</v>
      </c>
      <c r="AB204" t="s">
        <v>74</v>
      </c>
      <c r="AC204" t="s">
        <v>74</v>
      </c>
      <c r="AD204" t="s">
        <v>74</v>
      </c>
      <c r="AE204" t="s">
        <v>74</v>
      </c>
      <c r="AF204" t="s">
        <v>74</v>
      </c>
      <c r="AG204">
        <v>49</v>
      </c>
      <c r="AH204">
        <v>25</v>
      </c>
      <c r="AI204">
        <v>27</v>
      </c>
      <c r="AJ204">
        <v>0</v>
      </c>
      <c r="AK204">
        <v>2</v>
      </c>
      <c r="AL204" t="s">
        <v>352</v>
      </c>
      <c r="AM204" t="s">
        <v>309</v>
      </c>
      <c r="AN204" t="s">
        <v>353</v>
      </c>
      <c r="AO204" t="s">
        <v>1193</v>
      </c>
      <c r="AP204" t="s">
        <v>1194</v>
      </c>
      <c r="AQ204" t="s">
        <v>74</v>
      </c>
      <c r="AR204" t="s">
        <v>1195</v>
      </c>
      <c r="AS204" t="s">
        <v>1196</v>
      </c>
      <c r="AT204" t="s">
        <v>2489</v>
      </c>
      <c r="AU204">
        <v>1992</v>
      </c>
      <c r="AV204">
        <v>97</v>
      </c>
      <c r="AW204" t="s">
        <v>2501</v>
      </c>
      <c r="AX204" t="s">
        <v>74</v>
      </c>
      <c r="AY204" t="s">
        <v>74</v>
      </c>
      <c r="AZ204" t="s">
        <v>74</v>
      </c>
      <c r="BA204" t="s">
        <v>74</v>
      </c>
      <c r="BB204">
        <v>9435</v>
      </c>
      <c r="BC204">
        <v>9453</v>
      </c>
      <c r="BD204" t="s">
        <v>74</v>
      </c>
      <c r="BE204" t="s">
        <v>2502</v>
      </c>
      <c r="BF204" t="str">
        <f>HYPERLINK("http://dx.doi.org/10.1029/92JC00718","http://dx.doi.org/10.1029/92JC00718")</f>
        <v>http://dx.doi.org/10.1029/92JC00718</v>
      </c>
      <c r="BG204" t="s">
        <v>74</v>
      </c>
      <c r="BH204" t="s">
        <v>74</v>
      </c>
      <c r="BI204">
        <v>19</v>
      </c>
      <c r="BJ204" t="s">
        <v>584</v>
      </c>
      <c r="BK204" t="s">
        <v>92</v>
      </c>
      <c r="BL204" t="s">
        <v>584</v>
      </c>
      <c r="BM204" t="s">
        <v>2503</v>
      </c>
      <c r="BN204" t="s">
        <v>74</v>
      </c>
      <c r="BO204" t="s">
        <v>74</v>
      </c>
      <c r="BP204" t="s">
        <v>74</v>
      </c>
      <c r="BQ204" t="s">
        <v>74</v>
      </c>
      <c r="BR204" t="s">
        <v>95</v>
      </c>
      <c r="BS204" t="s">
        <v>2504</v>
      </c>
      <c r="BT204" t="str">
        <f>HYPERLINK("https%3A%2F%2Fwww.webofscience.com%2Fwos%2Fwoscc%2Ffull-record%2FWOS:A1992JA08600006","View Full Record in Web of Science")</f>
        <v>View Full Record in Web of Science</v>
      </c>
    </row>
    <row r="205" spans="1:72" x14ac:dyDescent="0.15">
      <c r="A205" t="s">
        <v>72</v>
      </c>
      <c r="B205" t="s">
        <v>2505</v>
      </c>
      <c r="C205" t="s">
        <v>74</v>
      </c>
      <c r="D205" t="s">
        <v>74</v>
      </c>
      <c r="E205" t="s">
        <v>74</v>
      </c>
      <c r="F205" t="s">
        <v>2505</v>
      </c>
      <c r="G205" t="s">
        <v>74</v>
      </c>
      <c r="H205" t="s">
        <v>74</v>
      </c>
      <c r="I205" t="s">
        <v>2506</v>
      </c>
      <c r="J205" t="s">
        <v>1185</v>
      </c>
      <c r="K205" t="s">
        <v>74</v>
      </c>
      <c r="L205" t="s">
        <v>74</v>
      </c>
      <c r="M205" t="s">
        <v>77</v>
      </c>
      <c r="N205" t="s">
        <v>78</v>
      </c>
      <c r="O205" t="s">
        <v>74</v>
      </c>
      <c r="P205" t="s">
        <v>74</v>
      </c>
      <c r="Q205" t="s">
        <v>74</v>
      </c>
      <c r="R205" t="s">
        <v>74</v>
      </c>
      <c r="S205" t="s">
        <v>74</v>
      </c>
      <c r="T205" t="s">
        <v>74</v>
      </c>
      <c r="U205" t="s">
        <v>2507</v>
      </c>
      <c r="V205" t="s">
        <v>2508</v>
      </c>
      <c r="W205" t="s">
        <v>2509</v>
      </c>
      <c r="X205" t="s">
        <v>2510</v>
      </c>
      <c r="Y205" t="s">
        <v>74</v>
      </c>
      <c r="Z205" t="s">
        <v>74</v>
      </c>
      <c r="AA205" t="s">
        <v>74</v>
      </c>
      <c r="AB205" t="s">
        <v>74</v>
      </c>
      <c r="AC205" t="s">
        <v>74</v>
      </c>
      <c r="AD205" t="s">
        <v>74</v>
      </c>
      <c r="AE205" t="s">
        <v>74</v>
      </c>
      <c r="AF205" t="s">
        <v>74</v>
      </c>
      <c r="AG205">
        <v>40</v>
      </c>
      <c r="AH205">
        <v>42</v>
      </c>
      <c r="AI205">
        <v>43</v>
      </c>
      <c r="AJ205">
        <v>0</v>
      </c>
      <c r="AK205">
        <v>9</v>
      </c>
      <c r="AL205" t="s">
        <v>352</v>
      </c>
      <c r="AM205" t="s">
        <v>309</v>
      </c>
      <c r="AN205" t="s">
        <v>353</v>
      </c>
      <c r="AO205" t="s">
        <v>1193</v>
      </c>
      <c r="AP205" t="s">
        <v>1194</v>
      </c>
      <c r="AQ205" t="s">
        <v>74</v>
      </c>
      <c r="AR205" t="s">
        <v>1195</v>
      </c>
      <c r="AS205" t="s">
        <v>1196</v>
      </c>
      <c r="AT205" t="s">
        <v>2489</v>
      </c>
      <c r="AU205">
        <v>1992</v>
      </c>
      <c r="AV205">
        <v>97</v>
      </c>
      <c r="AW205" t="s">
        <v>2501</v>
      </c>
      <c r="AX205" t="s">
        <v>74</v>
      </c>
      <c r="AY205" t="s">
        <v>74</v>
      </c>
      <c r="AZ205" t="s">
        <v>74</v>
      </c>
      <c r="BA205" t="s">
        <v>74</v>
      </c>
      <c r="BB205">
        <v>9455</v>
      </c>
      <c r="BC205">
        <v>9465</v>
      </c>
      <c r="BD205" t="s">
        <v>74</v>
      </c>
      <c r="BE205" t="s">
        <v>2511</v>
      </c>
      <c r="BF205" t="str">
        <f>HYPERLINK("http://dx.doi.org/10.1029/92JC00813","http://dx.doi.org/10.1029/92JC00813")</f>
        <v>http://dx.doi.org/10.1029/92JC00813</v>
      </c>
      <c r="BG205" t="s">
        <v>74</v>
      </c>
      <c r="BH205" t="s">
        <v>74</v>
      </c>
      <c r="BI205">
        <v>11</v>
      </c>
      <c r="BJ205" t="s">
        <v>584</v>
      </c>
      <c r="BK205" t="s">
        <v>92</v>
      </c>
      <c r="BL205" t="s">
        <v>584</v>
      </c>
      <c r="BM205" t="s">
        <v>2503</v>
      </c>
      <c r="BN205" t="s">
        <v>74</v>
      </c>
      <c r="BO205" t="s">
        <v>74</v>
      </c>
      <c r="BP205" t="s">
        <v>74</v>
      </c>
      <c r="BQ205" t="s">
        <v>74</v>
      </c>
      <c r="BR205" t="s">
        <v>95</v>
      </c>
      <c r="BS205" t="s">
        <v>2512</v>
      </c>
      <c r="BT205" t="str">
        <f>HYPERLINK("https%3A%2F%2Fwww.webofscience.com%2Fwos%2Fwoscc%2Ffull-record%2FWOS:A1992JA08600007","View Full Record in Web of Science")</f>
        <v>View Full Record in Web of Science</v>
      </c>
    </row>
    <row r="206" spans="1:72" x14ac:dyDescent="0.15">
      <c r="A206" t="s">
        <v>72</v>
      </c>
      <c r="B206" t="s">
        <v>2513</v>
      </c>
      <c r="C206" t="s">
        <v>74</v>
      </c>
      <c r="D206" t="s">
        <v>74</v>
      </c>
      <c r="E206" t="s">
        <v>74</v>
      </c>
      <c r="F206" t="s">
        <v>2513</v>
      </c>
      <c r="G206" t="s">
        <v>74</v>
      </c>
      <c r="H206" t="s">
        <v>74</v>
      </c>
      <c r="I206" t="s">
        <v>2514</v>
      </c>
      <c r="J206" t="s">
        <v>1185</v>
      </c>
      <c r="K206" t="s">
        <v>74</v>
      </c>
      <c r="L206" t="s">
        <v>74</v>
      </c>
      <c r="M206" t="s">
        <v>77</v>
      </c>
      <c r="N206" t="s">
        <v>78</v>
      </c>
      <c r="O206" t="s">
        <v>74</v>
      </c>
      <c r="P206" t="s">
        <v>74</v>
      </c>
      <c r="Q206" t="s">
        <v>74</v>
      </c>
      <c r="R206" t="s">
        <v>74</v>
      </c>
      <c r="S206" t="s">
        <v>74</v>
      </c>
      <c r="T206" t="s">
        <v>74</v>
      </c>
      <c r="U206" t="s">
        <v>2515</v>
      </c>
      <c r="V206" t="s">
        <v>2516</v>
      </c>
      <c r="W206" t="s">
        <v>2517</v>
      </c>
      <c r="X206" t="s">
        <v>2518</v>
      </c>
      <c r="Y206" t="s">
        <v>74</v>
      </c>
      <c r="Z206" t="s">
        <v>74</v>
      </c>
      <c r="AA206" t="s">
        <v>74</v>
      </c>
      <c r="AB206" t="s">
        <v>2519</v>
      </c>
      <c r="AC206" t="s">
        <v>74</v>
      </c>
      <c r="AD206" t="s">
        <v>74</v>
      </c>
      <c r="AE206" t="s">
        <v>74</v>
      </c>
      <c r="AF206" t="s">
        <v>74</v>
      </c>
      <c r="AG206">
        <v>23</v>
      </c>
      <c r="AH206">
        <v>49</v>
      </c>
      <c r="AI206">
        <v>50</v>
      </c>
      <c r="AJ206">
        <v>2</v>
      </c>
      <c r="AK206">
        <v>14</v>
      </c>
      <c r="AL206" t="s">
        <v>352</v>
      </c>
      <c r="AM206" t="s">
        <v>309</v>
      </c>
      <c r="AN206" t="s">
        <v>353</v>
      </c>
      <c r="AO206" t="s">
        <v>1193</v>
      </c>
      <c r="AP206" t="s">
        <v>1194</v>
      </c>
      <c r="AQ206" t="s">
        <v>74</v>
      </c>
      <c r="AR206" t="s">
        <v>1195</v>
      </c>
      <c r="AS206" t="s">
        <v>1196</v>
      </c>
      <c r="AT206" t="s">
        <v>2489</v>
      </c>
      <c r="AU206">
        <v>1992</v>
      </c>
      <c r="AV206">
        <v>97</v>
      </c>
      <c r="AW206" t="s">
        <v>2501</v>
      </c>
      <c r="AX206" t="s">
        <v>74</v>
      </c>
      <c r="AY206" t="s">
        <v>74</v>
      </c>
      <c r="AZ206" t="s">
        <v>74</v>
      </c>
      <c r="BA206" t="s">
        <v>74</v>
      </c>
      <c r="BB206">
        <v>9493</v>
      </c>
      <c r="BC206">
        <v>9505</v>
      </c>
      <c r="BD206" t="s">
        <v>74</v>
      </c>
      <c r="BE206" t="s">
        <v>2520</v>
      </c>
      <c r="BF206" t="str">
        <f>HYPERLINK("http://dx.doi.org/10.1029/92JC00484","http://dx.doi.org/10.1029/92JC00484")</f>
        <v>http://dx.doi.org/10.1029/92JC00484</v>
      </c>
      <c r="BG206" t="s">
        <v>74</v>
      </c>
      <c r="BH206" t="s">
        <v>74</v>
      </c>
      <c r="BI206">
        <v>13</v>
      </c>
      <c r="BJ206" t="s">
        <v>584</v>
      </c>
      <c r="BK206" t="s">
        <v>92</v>
      </c>
      <c r="BL206" t="s">
        <v>584</v>
      </c>
      <c r="BM206" t="s">
        <v>2503</v>
      </c>
      <c r="BN206" t="s">
        <v>74</v>
      </c>
      <c r="BO206" t="s">
        <v>74</v>
      </c>
      <c r="BP206" t="s">
        <v>74</v>
      </c>
      <c r="BQ206" t="s">
        <v>74</v>
      </c>
      <c r="BR206" t="s">
        <v>95</v>
      </c>
      <c r="BS206" t="s">
        <v>2521</v>
      </c>
      <c r="BT206" t="str">
        <f>HYPERLINK("https%3A%2F%2Fwww.webofscience.com%2Fwos%2Fwoscc%2Ffull-record%2FWOS:A1992JA08600010","View Full Record in Web of Science")</f>
        <v>View Full Record in Web of Science</v>
      </c>
    </row>
    <row r="207" spans="1:72" x14ac:dyDescent="0.15">
      <c r="A207" t="s">
        <v>72</v>
      </c>
      <c r="B207" t="s">
        <v>2522</v>
      </c>
      <c r="C207" t="s">
        <v>74</v>
      </c>
      <c r="D207" t="s">
        <v>74</v>
      </c>
      <c r="E207" t="s">
        <v>74</v>
      </c>
      <c r="F207" t="s">
        <v>2522</v>
      </c>
      <c r="G207" t="s">
        <v>74</v>
      </c>
      <c r="H207" t="s">
        <v>74</v>
      </c>
      <c r="I207" t="s">
        <v>2523</v>
      </c>
      <c r="J207" t="s">
        <v>1726</v>
      </c>
      <c r="K207" t="s">
        <v>74</v>
      </c>
      <c r="L207" t="s">
        <v>74</v>
      </c>
      <c r="M207" t="s">
        <v>77</v>
      </c>
      <c r="N207" t="s">
        <v>78</v>
      </c>
      <c r="O207" t="s">
        <v>74</v>
      </c>
      <c r="P207" t="s">
        <v>74</v>
      </c>
      <c r="Q207" t="s">
        <v>74</v>
      </c>
      <c r="R207" t="s">
        <v>74</v>
      </c>
      <c r="S207" t="s">
        <v>74</v>
      </c>
      <c r="T207" t="s">
        <v>74</v>
      </c>
      <c r="U207" t="s">
        <v>2524</v>
      </c>
      <c r="V207" t="s">
        <v>2525</v>
      </c>
      <c r="W207" t="s">
        <v>2526</v>
      </c>
      <c r="X207" t="s">
        <v>2527</v>
      </c>
      <c r="Y207" t="s">
        <v>2528</v>
      </c>
      <c r="Z207" t="s">
        <v>74</v>
      </c>
      <c r="AA207" t="s">
        <v>2529</v>
      </c>
      <c r="AB207" t="s">
        <v>2530</v>
      </c>
      <c r="AC207" t="s">
        <v>74</v>
      </c>
      <c r="AD207" t="s">
        <v>74</v>
      </c>
      <c r="AE207" t="s">
        <v>74</v>
      </c>
      <c r="AF207" t="s">
        <v>74</v>
      </c>
      <c r="AG207">
        <v>24</v>
      </c>
      <c r="AH207">
        <v>65</v>
      </c>
      <c r="AI207">
        <v>71</v>
      </c>
      <c r="AJ207">
        <v>1</v>
      </c>
      <c r="AK207">
        <v>10</v>
      </c>
      <c r="AL207" t="s">
        <v>1744</v>
      </c>
      <c r="AM207" t="s">
        <v>501</v>
      </c>
      <c r="AN207" t="s">
        <v>1745</v>
      </c>
      <c r="AO207" t="s">
        <v>1730</v>
      </c>
      <c r="AP207" t="s">
        <v>1746</v>
      </c>
      <c r="AQ207" t="s">
        <v>74</v>
      </c>
      <c r="AR207" t="s">
        <v>1726</v>
      </c>
      <c r="AS207" t="s">
        <v>1731</v>
      </c>
      <c r="AT207" t="s">
        <v>2531</v>
      </c>
      <c r="AU207">
        <v>1992</v>
      </c>
      <c r="AV207">
        <v>357</v>
      </c>
      <c r="AW207">
        <v>6378</v>
      </c>
      <c r="AX207" t="s">
        <v>74</v>
      </c>
      <c r="AY207" t="s">
        <v>74</v>
      </c>
      <c r="AZ207" t="s">
        <v>74</v>
      </c>
      <c r="BA207" t="s">
        <v>74</v>
      </c>
      <c r="BB207">
        <v>482</v>
      </c>
      <c r="BC207">
        <v>484</v>
      </c>
      <c r="BD207" t="s">
        <v>74</v>
      </c>
      <c r="BE207" t="s">
        <v>2532</v>
      </c>
      <c r="BF207" t="str">
        <f>HYPERLINK("http://dx.doi.org/10.1038/357482a0","http://dx.doi.org/10.1038/357482a0")</f>
        <v>http://dx.doi.org/10.1038/357482a0</v>
      </c>
      <c r="BG207" t="s">
        <v>74</v>
      </c>
      <c r="BH207" t="s">
        <v>74</v>
      </c>
      <c r="BI207">
        <v>3</v>
      </c>
      <c r="BJ207" t="s">
        <v>850</v>
      </c>
      <c r="BK207" t="s">
        <v>92</v>
      </c>
      <c r="BL207" t="s">
        <v>851</v>
      </c>
      <c r="BM207" t="s">
        <v>2533</v>
      </c>
      <c r="BN207" t="s">
        <v>74</v>
      </c>
      <c r="BO207" t="s">
        <v>74</v>
      </c>
      <c r="BP207" t="s">
        <v>74</v>
      </c>
      <c r="BQ207" t="s">
        <v>74</v>
      </c>
      <c r="BR207" t="s">
        <v>95</v>
      </c>
      <c r="BS207" t="s">
        <v>2534</v>
      </c>
      <c r="BT207" t="str">
        <f>HYPERLINK("https%3A%2F%2Fwww.webofscience.com%2Fwos%2Fwoscc%2Ffull-record%2FWOS:A1992HY05200057","View Full Record in Web of Science")</f>
        <v>View Full Record in Web of Science</v>
      </c>
    </row>
    <row r="208" spans="1:72" x14ac:dyDescent="0.15">
      <c r="A208" t="s">
        <v>72</v>
      </c>
      <c r="B208" t="s">
        <v>2535</v>
      </c>
      <c r="C208" t="s">
        <v>74</v>
      </c>
      <c r="D208" t="s">
        <v>74</v>
      </c>
      <c r="E208" t="s">
        <v>74</v>
      </c>
      <c r="F208" t="s">
        <v>2535</v>
      </c>
      <c r="G208" t="s">
        <v>74</v>
      </c>
      <c r="H208" t="s">
        <v>74</v>
      </c>
      <c r="I208" t="s">
        <v>2536</v>
      </c>
      <c r="J208" t="s">
        <v>1726</v>
      </c>
      <c r="K208" t="s">
        <v>74</v>
      </c>
      <c r="L208" t="s">
        <v>74</v>
      </c>
      <c r="M208" t="s">
        <v>77</v>
      </c>
      <c r="N208" t="s">
        <v>78</v>
      </c>
      <c r="O208" t="s">
        <v>74</v>
      </c>
      <c r="P208" t="s">
        <v>74</v>
      </c>
      <c r="Q208" t="s">
        <v>74</v>
      </c>
      <c r="R208" t="s">
        <v>74</v>
      </c>
      <c r="S208" t="s">
        <v>74</v>
      </c>
      <c r="T208" t="s">
        <v>74</v>
      </c>
      <c r="U208" t="s">
        <v>2537</v>
      </c>
      <c r="V208" t="s">
        <v>2538</v>
      </c>
      <c r="W208" t="s">
        <v>2539</v>
      </c>
      <c r="X208" t="s">
        <v>2540</v>
      </c>
      <c r="Y208" t="s">
        <v>2541</v>
      </c>
      <c r="Z208" t="s">
        <v>74</v>
      </c>
      <c r="AA208" t="s">
        <v>2542</v>
      </c>
      <c r="AB208" t="s">
        <v>2543</v>
      </c>
      <c r="AC208" t="s">
        <v>74</v>
      </c>
      <c r="AD208" t="s">
        <v>74</v>
      </c>
      <c r="AE208" t="s">
        <v>74</v>
      </c>
      <c r="AF208" t="s">
        <v>74</v>
      </c>
      <c r="AG208">
        <v>36</v>
      </c>
      <c r="AH208">
        <v>298</v>
      </c>
      <c r="AI208">
        <v>325</v>
      </c>
      <c r="AJ208">
        <v>2</v>
      </c>
      <c r="AK208">
        <v>46</v>
      </c>
      <c r="AL208" t="s">
        <v>1744</v>
      </c>
      <c r="AM208" t="s">
        <v>501</v>
      </c>
      <c r="AN208" t="s">
        <v>1745</v>
      </c>
      <c r="AO208" t="s">
        <v>1730</v>
      </c>
      <c r="AP208" t="s">
        <v>1746</v>
      </c>
      <c r="AQ208" t="s">
        <v>74</v>
      </c>
      <c r="AR208" t="s">
        <v>1726</v>
      </c>
      <c r="AS208" t="s">
        <v>1731</v>
      </c>
      <c r="AT208" t="s">
        <v>2531</v>
      </c>
      <c r="AU208">
        <v>1992</v>
      </c>
      <c r="AV208">
        <v>357</v>
      </c>
      <c r="AW208">
        <v>6378</v>
      </c>
      <c r="AX208" t="s">
        <v>74</v>
      </c>
      <c r="AY208" t="s">
        <v>74</v>
      </c>
      <c r="AZ208" t="s">
        <v>74</v>
      </c>
      <c r="BA208" t="s">
        <v>74</v>
      </c>
      <c r="BB208">
        <v>488</v>
      </c>
      <c r="BC208">
        <v>490</v>
      </c>
      <c r="BD208" t="s">
        <v>74</v>
      </c>
      <c r="BE208" t="s">
        <v>2544</v>
      </c>
      <c r="BF208" t="str">
        <f>HYPERLINK("http://dx.doi.org/10.1038/357488a0","http://dx.doi.org/10.1038/357488a0")</f>
        <v>http://dx.doi.org/10.1038/357488a0</v>
      </c>
      <c r="BG208" t="s">
        <v>74</v>
      </c>
      <c r="BH208" t="s">
        <v>74</v>
      </c>
      <c r="BI208">
        <v>3</v>
      </c>
      <c r="BJ208" t="s">
        <v>850</v>
      </c>
      <c r="BK208" t="s">
        <v>92</v>
      </c>
      <c r="BL208" t="s">
        <v>851</v>
      </c>
      <c r="BM208" t="s">
        <v>2533</v>
      </c>
      <c r="BN208" t="s">
        <v>74</v>
      </c>
      <c r="BO208" t="s">
        <v>74</v>
      </c>
      <c r="BP208" t="s">
        <v>74</v>
      </c>
      <c r="BQ208" t="s">
        <v>74</v>
      </c>
      <c r="BR208" t="s">
        <v>95</v>
      </c>
      <c r="BS208" t="s">
        <v>2545</v>
      </c>
      <c r="BT208" t="str">
        <f>HYPERLINK("https%3A%2F%2Fwww.webofscience.com%2Fwos%2Fwoscc%2Ffull-record%2FWOS:A1992HY05200059","View Full Record in Web of Science")</f>
        <v>View Full Record in Web of Science</v>
      </c>
    </row>
    <row r="209" spans="1:72" x14ac:dyDescent="0.15">
      <c r="A209" t="s">
        <v>72</v>
      </c>
      <c r="B209" t="s">
        <v>2546</v>
      </c>
      <c r="C209" t="s">
        <v>74</v>
      </c>
      <c r="D209" t="s">
        <v>74</v>
      </c>
      <c r="E209" t="s">
        <v>74</v>
      </c>
      <c r="F209" t="s">
        <v>2546</v>
      </c>
      <c r="G209" t="s">
        <v>74</v>
      </c>
      <c r="H209" t="s">
        <v>74</v>
      </c>
      <c r="I209" t="s">
        <v>2547</v>
      </c>
      <c r="J209" t="s">
        <v>1098</v>
      </c>
      <c r="K209" t="s">
        <v>74</v>
      </c>
      <c r="L209" t="s">
        <v>74</v>
      </c>
      <c r="M209" t="s">
        <v>77</v>
      </c>
      <c r="N209" t="s">
        <v>78</v>
      </c>
      <c r="O209" t="s">
        <v>74</v>
      </c>
      <c r="P209" t="s">
        <v>74</v>
      </c>
      <c r="Q209" t="s">
        <v>74</v>
      </c>
      <c r="R209" t="s">
        <v>74</v>
      </c>
      <c r="S209" t="s">
        <v>74</v>
      </c>
      <c r="T209" t="s">
        <v>74</v>
      </c>
      <c r="U209" t="s">
        <v>2548</v>
      </c>
      <c r="V209" t="s">
        <v>2549</v>
      </c>
      <c r="W209" t="s">
        <v>2550</v>
      </c>
      <c r="X209" t="s">
        <v>2551</v>
      </c>
      <c r="Y209" t="s">
        <v>2552</v>
      </c>
      <c r="Z209" t="s">
        <v>74</v>
      </c>
      <c r="AA209" t="s">
        <v>2553</v>
      </c>
      <c r="AB209" t="s">
        <v>2554</v>
      </c>
      <c r="AC209" t="s">
        <v>74</v>
      </c>
      <c r="AD209" t="s">
        <v>74</v>
      </c>
      <c r="AE209" t="s">
        <v>74</v>
      </c>
      <c r="AF209" t="s">
        <v>74</v>
      </c>
      <c r="AG209">
        <v>28</v>
      </c>
      <c r="AH209">
        <v>119</v>
      </c>
      <c r="AI209">
        <v>123</v>
      </c>
      <c r="AJ209">
        <v>1</v>
      </c>
      <c r="AK209">
        <v>15</v>
      </c>
      <c r="AL209" t="s">
        <v>352</v>
      </c>
      <c r="AM209" t="s">
        <v>309</v>
      </c>
      <c r="AN209" t="s">
        <v>833</v>
      </c>
      <c r="AO209" t="s">
        <v>1106</v>
      </c>
      <c r="AP209" t="s">
        <v>74</v>
      </c>
      <c r="AQ209" t="s">
        <v>74</v>
      </c>
      <c r="AR209" t="s">
        <v>1107</v>
      </c>
      <c r="AS209" t="s">
        <v>1108</v>
      </c>
      <c r="AT209" t="s">
        <v>2555</v>
      </c>
      <c r="AU209">
        <v>1992</v>
      </c>
      <c r="AV209">
        <v>19</v>
      </c>
      <c r="AW209">
        <v>11</v>
      </c>
      <c r="AX209" t="s">
        <v>74</v>
      </c>
      <c r="AY209" t="s">
        <v>74</v>
      </c>
      <c r="AZ209" t="s">
        <v>74</v>
      </c>
      <c r="BA209" t="s">
        <v>74</v>
      </c>
      <c r="BB209">
        <v>1113</v>
      </c>
      <c r="BC209">
        <v>1116</v>
      </c>
      <c r="BD209" t="s">
        <v>74</v>
      </c>
      <c r="BE209" t="s">
        <v>2556</v>
      </c>
      <c r="BF209" t="str">
        <f>HYPERLINK("http://dx.doi.org/10.1029/92GL01172","http://dx.doi.org/10.1029/92GL01172")</f>
        <v>http://dx.doi.org/10.1029/92GL01172</v>
      </c>
      <c r="BG209" t="s">
        <v>74</v>
      </c>
      <c r="BH209" t="s">
        <v>74</v>
      </c>
      <c r="BI209">
        <v>4</v>
      </c>
      <c r="BJ209" t="s">
        <v>173</v>
      </c>
      <c r="BK209" t="s">
        <v>92</v>
      </c>
      <c r="BL209" t="s">
        <v>174</v>
      </c>
      <c r="BM209" t="s">
        <v>2557</v>
      </c>
      <c r="BN209" t="s">
        <v>74</v>
      </c>
      <c r="BO209" t="s">
        <v>74</v>
      </c>
      <c r="BP209" t="s">
        <v>74</v>
      </c>
      <c r="BQ209" t="s">
        <v>74</v>
      </c>
      <c r="BR209" t="s">
        <v>95</v>
      </c>
      <c r="BS209" t="s">
        <v>2558</v>
      </c>
      <c r="BT209" t="str">
        <f>HYPERLINK("https%3A%2F%2Fwww.webofscience.com%2Fwos%2Fwoscc%2Ffull-record%2FWOS:A1992HX65200012","View Full Record in Web of Science")</f>
        <v>View Full Record in Web of Science</v>
      </c>
    </row>
    <row r="210" spans="1:72" x14ac:dyDescent="0.15">
      <c r="A210" t="s">
        <v>72</v>
      </c>
      <c r="B210" t="s">
        <v>2559</v>
      </c>
      <c r="C210" t="s">
        <v>74</v>
      </c>
      <c r="D210" t="s">
        <v>74</v>
      </c>
      <c r="E210" t="s">
        <v>74</v>
      </c>
      <c r="F210" t="s">
        <v>2559</v>
      </c>
      <c r="G210" t="s">
        <v>74</v>
      </c>
      <c r="H210" t="s">
        <v>74</v>
      </c>
      <c r="I210" t="s">
        <v>2560</v>
      </c>
      <c r="J210" t="s">
        <v>76</v>
      </c>
      <c r="K210" t="s">
        <v>74</v>
      </c>
      <c r="L210" t="s">
        <v>74</v>
      </c>
      <c r="M210" t="s">
        <v>77</v>
      </c>
      <c r="N210" t="s">
        <v>156</v>
      </c>
      <c r="O210" t="s">
        <v>74</v>
      </c>
      <c r="P210" t="s">
        <v>74</v>
      </c>
      <c r="Q210" t="s">
        <v>74</v>
      </c>
      <c r="R210" t="s">
        <v>74</v>
      </c>
      <c r="S210" t="s">
        <v>74</v>
      </c>
      <c r="T210" t="s">
        <v>74</v>
      </c>
      <c r="U210" t="s">
        <v>74</v>
      </c>
      <c r="V210" t="s">
        <v>74</v>
      </c>
      <c r="W210" t="s">
        <v>74</v>
      </c>
      <c r="X210" t="s">
        <v>74</v>
      </c>
      <c r="Y210" t="s">
        <v>2561</v>
      </c>
      <c r="Z210" t="s">
        <v>74</v>
      </c>
      <c r="AA210" t="s">
        <v>74</v>
      </c>
      <c r="AB210" t="s">
        <v>74</v>
      </c>
      <c r="AC210" t="s">
        <v>74</v>
      </c>
      <c r="AD210" t="s">
        <v>74</v>
      </c>
      <c r="AE210" t="s">
        <v>74</v>
      </c>
      <c r="AF210" t="s">
        <v>74</v>
      </c>
      <c r="AG210">
        <v>0</v>
      </c>
      <c r="AH210">
        <v>0</v>
      </c>
      <c r="AI210">
        <v>0</v>
      </c>
      <c r="AJ210">
        <v>0</v>
      </c>
      <c r="AK210">
        <v>1</v>
      </c>
      <c r="AL210" t="s">
        <v>83</v>
      </c>
      <c r="AM210" t="s">
        <v>84</v>
      </c>
      <c r="AN210" t="s">
        <v>85</v>
      </c>
      <c r="AO210" t="s">
        <v>86</v>
      </c>
      <c r="AP210" t="s">
        <v>74</v>
      </c>
      <c r="AQ210" t="s">
        <v>74</v>
      </c>
      <c r="AR210" t="s">
        <v>87</v>
      </c>
      <c r="AS210" t="s">
        <v>88</v>
      </c>
      <c r="AT210" t="s">
        <v>2562</v>
      </c>
      <c r="AU210">
        <v>1992</v>
      </c>
      <c r="AV210">
        <v>4</v>
      </c>
      <c r="AW210">
        <v>2</v>
      </c>
      <c r="AX210" t="s">
        <v>74</v>
      </c>
      <c r="AY210" t="s">
        <v>74</v>
      </c>
      <c r="AZ210" t="s">
        <v>74</v>
      </c>
      <c r="BA210" t="s">
        <v>74</v>
      </c>
      <c r="BB210">
        <v>129</v>
      </c>
      <c r="BC210">
        <v>129</v>
      </c>
      <c r="BD210" t="s">
        <v>74</v>
      </c>
      <c r="BE210" t="s">
        <v>2563</v>
      </c>
      <c r="BF210" t="str">
        <f>HYPERLINK("http://dx.doi.org/10.1017/S0954102092000208","http://dx.doi.org/10.1017/S0954102092000208")</f>
        <v>http://dx.doi.org/10.1017/S0954102092000208</v>
      </c>
      <c r="BG210" t="s">
        <v>74</v>
      </c>
      <c r="BH210" t="s">
        <v>74</v>
      </c>
      <c r="BI210">
        <v>1</v>
      </c>
      <c r="BJ210" t="s">
        <v>91</v>
      </c>
      <c r="BK210" t="s">
        <v>92</v>
      </c>
      <c r="BL210" t="s">
        <v>93</v>
      </c>
      <c r="BM210" t="s">
        <v>2564</v>
      </c>
      <c r="BN210" t="s">
        <v>74</v>
      </c>
      <c r="BO210" t="s">
        <v>1112</v>
      </c>
      <c r="BP210" t="s">
        <v>74</v>
      </c>
      <c r="BQ210" t="s">
        <v>74</v>
      </c>
      <c r="BR210" t="s">
        <v>95</v>
      </c>
      <c r="BS210" t="s">
        <v>2565</v>
      </c>
      <c r="BT210" t="str">
        <f>HYPERLINK("https%3A%2F%2Fwww.webofscience.com%2Fwos%2Fwoscc%2Ffull-record%2FWOS:A1992HX08600001","View Full Record in Web of Science")</f>
        <v>View Full Record in Web of Science</v>
      </c>
    </row>
    <row r="211" spans="1:72" x14ac:dyDescent="0.15">
      <c r="A211" t="s">
        <v>72</v>
      </c>
      <c r="B211" t="s">
        <v>2566</v>
      </c>
      <c r="C211" t="s">
        <v>74</v>
      </c>
      <c r="D211" t="s">
        <v>74</v>
      </c>
      <c r="E211" t="s">
        <v>74</v>
      </c>
      <c r="F211" t="s">
        <v>2566</v>
      </c>
      <c r="G211" t="s">
        <v>74</v>
      </c>
      <c r="H211" t="s">
        <v>74</v>
      </c>
      <c r="I211" t="s">
        <v>2567</v>
      </c>
      <c r="J211" t="s">
        <v>76</v>
      </c>
      <c r="K211" t="s">
        <v>74</v>
      </c>
      <c r="L211" t="s">
        <v>74</v>
      </c>
      <c r="M211" t="s">
        <v>77</v>
      </c>
      <c r="N211" t="s">
        <v>78</v>
      </c>
      <c r="O211" t="s">
        <v>74</v>
      </c>
      <c r="P211" t="s">
        <v>74</v>
      </c>
      <c r="Q211" t="s">
        <v>74</v>
      </c>
      <c r="R211" t="s">
        <v>74</v>
      </c>
      <c r="S211" t="s">
        <v>74</v>
      </c>
      <c r="T211" t="s">
        <v>2568</v>
      </c>
      <c r="U211" t="s">
        <v>74</v>
      </c>
      <c r="V211" t="s">
        <v>2569</v>
      </c>
      <c r="W211" t="s">
        <v>74</v>
      </c>
      <c r="X211" t="s">
        <v>74</v>
      </c>
      <c r="Y211" t="s">
        <v>2570</v>
      </c>
      <c r="Z211" t="s">
        <v>74</v>
      </c>
      <c r="AA211" t="s">
        <v>74</v>
      </c>
      <c r="AB211" t="s">
        <v>74</v>
      </c>
      <c r="AC211" t="s">
        <v>74</v>
      </c>
      <c r="AD211" t="s">
        <v>74</v>
      </c>
      <c r="AE211" t="s">
        <v>74</v>
      </c>
      <c r="AF211" t="s">
        <v>74</v>
      </c>
      <c r="AG211">
        <v>0</v>
      </c>
      <c r="AH211">
        <v>16</v>
      </c>
      <c r="AI211">
        <v>16</v>
      </c>
      <c r="AJ211">
        <v>0</v>
      </c>
      <c r="AK211">
        <v>2</v>
      </c>
      <c r="AL211" t="s">
        <v>83</v>
      </c>
      <c r="AM211" t="s">
        <v>84</v>
      </c>
      <c r="AN211" t="s">
        <v>85</v>
      </c>
      <c r="AO211" t="s">
        <v>86</v>
      </c>
      <c r="AP211" t="s">
        <v>74</v>
      </c>
      <c r="AQ211" t="s">
        <v>74</v>
      </c>
      <c r="AR211" t="s">
        <v>87</v>
      </c>
      <c r="AS211" t="s">
        <v>88</v>
      </c>
      <c r="AT211" t="s">
        <v>2562</v>
      </c>
      <c r="AU211">
        <v>1992</v>
      </c>
      <c r="AV211">
        <v>4</v>
      </c>
      <c r="AW211">
        <v>2</v>
      </c>
      <c r="AX211" t="s">
        <v>74</v>
      </c>
      <c r="AY211" t="s">
        <v>74</v>
      </c>
      <c r="AZ211" t="s">
        <v>74</v>
      </c>
      <c r="BA211" t="s">
        <v>74</v>
      </c>
      <c r="BB211">
        <v>131</v>
      </c>
      <c r="BC211">
        <v>136</v>
      </c>
      <c r="BD211" t="s">
        <v>74</v>
      </c>
      <c r="BE211" t="s">
        <v>2571</v>
      </c>
      <c r="BF211" t="str">
        <f>HYPERLINK("http://dx.doi.org/10.1017/S095410209200021X","http://dx.doi.org/10.1017/S095410209200021X")</f>
        <v>http://dx.doi.org/10.1017/S095410209200021X</v>
      </c>
      <c r="BG211" t="s">
        <v>74</v>
      </c>
      <c r="BH211" t="s">
        <v>74</v>
      </c>
      <c r="BI211">
        <v>6</v>
      </c>
      <c r="BJ211" t="s">
        <v>91</v>
      </c>
      <c r="BK211" t="s">
        <v>92</v>
      </c>
      <c r="BL211" t="s">
        <v>93</v>
      </c>
      <c r="BM211" t="s">
        <v>2564</v>
      </c>
      <c r="BN211" t="s">
        <v>74</v>
      </c>
      <c r="BO211" t="s">
        <v>74</v>
      </c>
      <c r="BP211" t="s">
        <v>74</v>
      </c>
      <c r="BQ211" t="s">
        <v>74</v>
      </c>
      <c r="BR211" t="s">
        <v>95</v>
      </c>
      <c r="BS211" t="s">
        <v>2572</v>
      </c>
      <c r="BT211" t="str">
        <f>HYPERLINK("https%3A%2F%2Fwww.webofscience.com%2Fwos%2Fwoscc%2Ffull-record%2FWOS:A1992HX08600002","View Full Record in Web of Science")</f>
        <v>View Full Record in Web of Science</v>
      </c>
    </row>
    <row r="212" spans="1:72" x14ac:dyDescent="0.15">
      <c r="A212" t="s">
        <v>72</v>
      </c>
      <c r="B212" t="s">
        <v>2573</v>
      </c>
      <c r="C212" t="s">
        <v>74</v>
      </c>
      <c r="D212" t="s">
        <v>74</v>
      </c>
      <c r="E212" t="s">
        <v>74</v>
      </c>
      <c r="F212" t="s">
        <v>2573</v>
      </c>
      <c r="G212" t="s">
        <v>74</v>
      </c>
      <c r="H212" t="s">
        <v>74</v>
      </c>
      <c r="I212" t="s">
        <v>2574</v>
      </c>
      <c r="J212" t="s">
        <v>76</v>
      </c>
      <c r="K212" t="s">
        <v>74</v>
      </c>
      <c r="L212" t="s">
        <v>74</v>
      </c>
      <c r="M212" t="s">
        <v>77</v>
      </c>
      <c r="N212" t="s">
        <v>78</v>
      </c>
      <c r="O212" t="s">
        <v>74</v>
      </c>
      <c r="P212" t="s">
        <v>74</v>
      </c>
      <c r="Q212" t="s">
        <v>74</v>
      </c>
      <c r="R212" t="s">
        <v>74</v>
      </c>
      <c r="S212" t="s">
        <v>74</v>
      </c>
      <c r="T212" t="s">
        <v>2575</v>
      </c>
      <c r="U212" t="s">
        <v>74</v>
      </c>
      <c r="V212" t="s">
        <v>2576</v>
      </c>
      <c r="W212" t="s">
        <v>74</v>
      </c>
      <c r="X212" t="s">
        <v>74</v>
      </c>
      <c r="Y212" t="s">
        <v>599</v>
      </c>
      <c r="Z212" t="s">
        <v>74</v>
      </c>
      <c r="AA212" t="s">
        <v>74</v>
      </c>
      <c r="AB212" t="s">
        <v>74</v>
      </c>
      <c r="AC212" t="s">
        <v>74</v>
      </c>
      <c r="AD212" t="s">
        <v>74</v>
      </c>
      <c r="AE212" t="s">
        <v>74</v>
      </c>
      <c r="AF212" t="s">
        <v>74</v>
      </c>
      <c r="AG212">
        <v>0</v>
      </c>
      <c r="AH212">
        <v>107</v>
      </c>
      <c r="AI212">
        <v>109</v>
      </c>
      <c r="AJ212">
        <v>0</v>
      </c>
      <c r="AK212">
        <v>14</v>
      </c>
      <c r="AL212" t="s">
        <v>83</v>
      </c>
      <c r="AM212" t="s">
        <v>84</v>
      </c>
      <c r="AN212" t="s">
        <v>85</v>
      </c>
      <c r="AO212" t="s">
        <v>86</v>
      </c>
      <c r="AP212" t="s">
        <v>74</v>
      </c>
      <c r="AQ212" t="s">
        <v>74</v>
      </c>
      <c r="AR212" t="s">
        <v>87</v>
      </c>
      <c r="AS212" t="s">
        <v>88</v>
      </c>
      <c r="AT212" t="s">
        <v>2562</v>
      </c>
      <c r="AU212">
        <v>1992</v>
      </c>
      <c r="AV212">
        <v>4</v>
      </c>
      <c r="AW212">
        <v>2</v>
      </c>
      <c r="AX212" t="s">
        <v>74</v>
      </c>
      <c r="AY212" t="s">
        <v>74</v>
      </c>
      <c r="AZ212" t="s">
        <v>74</v>
      </c>
      <c r="BA212" t="s">
        <v>74</v>
      </c>
      <c r="BB212">
        <v>137</v>
      </c>
      <c r="BC212">
        <v>150</v>
      </c>
      <c r="BD212" t="s">
        <v>74</v>
      </c>
      <c r="BE212" t="s">
        <v>2577</v>
      </c>
      <c r="BF212" t="str">
        <f>HYPERLINK("http://dx.doi.org/10.1017/S0954102092000221","http://dx.doi.org/10.1017/S0954102092000221")</f>
        <v>http://dx.doi.org/10.1017/S0954102092000221</v>
      </c>
      <c r="BG212" t="s">
        <v>74</v>
      </c>
      <c r="BH212" t="s">
        <v>74</v>
      </c>
      <c r="BI212">
        <v>14</v>
      </c>
      <c r="BJ212" t="s">
        <v>91</v>
      </c>
      <c r="BK212" t="s">
        <v>92</v>
      </c>
      <c r="BL212" t="s">
        <v>93</v>
      </c>
      <c r="BM212" t="s">
        <v>2564</v>
      </c>
      <c r="BN212" t="s">
        <v>74</v>
      </c>
      <c r="BO212" t="s">
        <v>74</v>
      </c>
      <c r="BP212" t="s">
        <v>74</v>
      </c>
      <c r="BQ212" t="s">
        <v>74</v>
      </c>
      <c r="BR212" t="s">
        <v>95</v>
      </c>
      <c r="BS212" t="s">
        <v>2578</v>
      </c>
      <c r="BT212" t="str">
        <f>HYPERLINK("https%3A%2F%2Fwww.webofscience.com%2Fwos%2Fwoscc%2Ffull-record%2FWOS:A1992HX08600003","View Full Record in Web of Science")</f>
        <v>View Full Record in Web of Science</v>
      </c>
    </row>
    <row r="213" spans="1:72" x14ac:dyDescent="0.15">
      <c r="A213" t="s">
        <v>72</v>
      </c>
      <c r="B213" t="s">
        <v>2579</v>
      </c>
      <c r="C213" t="s">
        <v>74</v>
      </c>
      <c r="D213" t="s">
        <v>74</v>
      </c>
      <c r="E213" t="s">
        <v>74</v>
      </c>
      <c r="F213" t="s">
        <v>2579</v>
      </c>
      <c r="G213" t="s">
        <v>74</v>
      </c>
      <c r="H213" t="s">
        <v>74</v>
      </c>
      <c r="I213" t="s">
        <v>2580</v>
      </c>
      <c r="J213" t="s">
        <v>76</v>
      </c>
      <c r="K213" t="s">
        <v>74</v>
      </c>
      <c r="L213" t="s">
        <v>74</v>
      </c>
      <c r="M213" t="s">
        <v>77</v>
      </c>
      <c r="N213" t="s">
        <v>78</v>
      </c>
      <c r="O213" t="s">
        <v>74</v>
      </c>
      <c r="P213" t="s">
        <v>74</v>
      </c>
      <c r="Q213" t="s">
        <v>74</v>
      </c>
      <c r="R213" t="s">
        <v>74</v>
      </c>
      <c r="S213" t="s">
        <v>74</v>
      </c>
      <c r="T213" t="s">
        <v>2581</v>
      </c>
      <c r="U213" t="s">
        <v>74</v>
      </c>
      <c r="V213" t="s">
        <v>2582</v>
      </c>
      <c r="W213" t="s">
        <v>74</v>
      </c>
      <c r="X213" t="s">
        <v>74</v>
      </c>
      <c r="Y213" t="s">
        <v>2583</v>
      </c>
      <c r="Z213" t="s">
        <v>74</v>
      </c>
      <c r="AA213" t="s">
        <v>2584</v>
      </c>
      <c r="AB213" t="s">
        <v>2585</v>
      </c>
      <c r="AC213" t="s">
        <v>74</v>
      </c>
      <c r="AD213" t="s">
        <v>74</v>
      </c>
      <c r="AE213" t="s">
        <v>74</v>
      </c>
      <c r="AF213" t="s">
        <v>74</v>
      </c>
      <c r="AG213">
        <v>0</v>
      </c>
      <c r="AH213">
        <v>25</v>
      </c>
      <c r="AI213">
        <v>26</v>
      </c>
      <c r="AJ213">
        <v>0</v>
      </c>
      <c r="AK213">
        <v>3</v>
      </c>
      <c r="AL213" t="s">
        <v>83</v>
      </c>
      <c r="AM213" t="s">
        <v>84</v>
      </c>
      <c r="AN213" t="s">
        <v>85</v>
      </c>
      <c r="AO213" t="s">
        <v>86</v>
      </c>
      <c r="AP213" t="s">
        <v>74</v>
      </c>
      <c r="AQ213" t="s">
        <v>74</v>
      </c>
      <c r="AR213" t="s">
        <v>87</v>
      </c>
      <c r="AS213" t="s">
        <v>88</v>
      </c>
      <c r="AT213" t="s">
        <v>2562</v>
      </c>
      <c r="AU213">
        <v>1992</v>
      </c>
      <c r="AV213">
        <v>4</v>
      </c>
      <c r="AW213">
        <v>2</v>
      </c>
      <c r="AX213" t="s">
        <v>74</v>
      </c>
      <c r="AY213" t="s">
        <v>74</v>
      </c>
      <c r="AZ213" t="s">
        <v>74</v>
      </c>
      <c r="BA213" t="s">
        <v>74</v>
      </c>
      <c r="BB213">
        <v>151</v>
      </c>
      <c r="BC213">
        <v>154</v>
      </c>
      <c r="BD213" t="s">
        <v>74</v>
      </c>
      <c r="BE213" t="s">
        <v>2586</v>
      </c>
      <c r="BF213" t="str">
        <f>HYPERLINK("http://dx.doi.org/10.1017/S0954102092000233","http://dx.doi.org/10.1017/S0954102092000233")</f>
        <v>http://dx.doi.org/10.1017/S0954102092000233</v>
      </c>
      <c r="BG213" t="s">
        <v>74</v>
      </c>
      <c r="BH213" t="s">
        <v>74</v>
      </c>
      <c r="BI213">
        <v>4</v>
      </c>
      <c r="BJ213" t="s">
        <v>91</v>
      </c>
      <c r="BK213" t="s">
        <v>92</v>
      </c>
      <c r="BL213" t="s">
        <v>93</v>
      </c>
      <c r="BM213" t="s">
        <v>2564</v>
      </c>
      <c r="BN213" t="s">
        <v>74</v>
      </c>
      <c r="BO213" t="s">
        <v>74</v>
      </c>
      <c r="BP213" t="s">
        <v>74</v>
      </c>
      <c r="BQ213" t="s">
        <v>74</v>
      </c>
      <c r="BR213" t="s">
        <v>95</v>
      </c>
      <c r="BS213" t="s">
        <v>2587</v>
      </c>
      <c r="BT213" t="str">
        <f>HYPERLINK("https%3A%2F%2Fwww.webofscience.com%2Fwos%2Fwoscc%2Ffull-record%2FWOS:A1992HX08600004","View Full Record in Web of Science")</f>
        <v>View Full Record in Web of Science</v>
      </c>
    </row>
    <row r="214" spans="1:72" x14ac:dyDescent="0.15">
      <c r="A214" t="s">
        <v>72</v>
      </c>
      <c r="B214" t="s">
        <v>2588</v>
      </c>
      <c r="C214" t="s">
        <v>74</v>
      </c>
      <c r="D214" t="s">
        <v>74</v>
      </c>
      <c r="E214" t="s">
        <v>74</v>
      </c>
      <c r="F214" t="s">
        <v>2588</v>
      </c>
      <c r="G214" t="s">
        <v>74</v>
      </c>
      <c r="H214" t="s">
        <v>74</v>
      </c>
      <c r="I214" t="s">
        <v>2589</v>
      </c>
      <c r="J214" t="s">
        <v>76</v>
      </c>
      <c r="K214" t="s">
        <v>74</v>
      </c>
      <c r="L214" t="s">
        <v>74</v>
      </c>
      <c r="M214" t="s">
        <v>77</v>
      </c>
      <c r="N214" t="s">
        <v>78</v>
      </c>
      <c r="O214" t="s">
        <v>74</v>
      </c>
      <c r="P214" t="s">
        <v>74</v>
      </c>
      <c r="Q214" t="s">
        <v>74</v>
      </c>
      <c r="R214" t="s">
        <v>74</v>
      </c>
      <c r="S214" t="s">
        <v>74</v>
      </c>
      <c r="T214" t="s">
        <v>2590</v>
      </c>
      <c r="U214" t="s">
        <v>74</v>
      </c>
      <c r="V214" t="s">
        <v>2591</v>
      </c>
      <c r="W214" t="s">
        <v>74</v>
      </c>
      <c r="X214" t="s">
        <v>74</v>
      </c>
      <c r="Y214" t="s">
        <v>2592</v>
      </c>
      <c r="Z214" t="s">
        <v>74</v>
      </c>
      <c r="AA214" t="s">
        <v>74</v>
      </c>
      <c r="AB214" t="s">
        <v>74</v>
      </c>
      <c r="AC214" t="s">
        <v>74</v>
      </c>
      <c r="AD214" t="s">
        <v>74</v>
      </c>
      <c r="AE214" t="s">
        <v>74</v>
      </c>
      <c r="AF214" t="s">
        <v>74</v>
      </c>
      <c r="AG214">
        <v>0</v>
      </c>
      <c r="AH214">
        <v>11</v>
      </c>
      <c r="AI214">
        <v>13</v>
      </c>
      <c r="AJ214">
        <v>0</v>
      </c>
      <c r="AK214">
        <v>12</v>
      </c>
      <c r="AL214" t="s">
        <v>83</v>
      </c>
      <c r="AM214" t="s">
        <v>84</v>
      </c>
      <c r="AN214" t="s">
        <v>85</v>
      </c>
      <c r="AO214" t="s">
        <v>86</v>
      </c>
      <c r="AP214" t="s">
        <v>74</v>
      </c>
      <c r="AQ214" t="s">
        <v>74</v>
      </c>
      <c r="AR214" t="s">
        <v>87</v>
      </c>
      <c r="AS214" t="s">
        <v>88</v>
      </c>
      <c r="AT214" t="s">
        <v>2562</v>
      </c>
      <c r="AU214">
        <v>1992</v>
      </c>
      <c r="AV214">
        <v>4</v>
      </c>
      <c r="AW214">
        <v>2</v>
      </c>
      <c r="AX214" t="s">
        <v>74</v>
      </c>
      <c r="AY214" t="s">
        <v>74</v>
      </c>
      <c r="AZ214" t="s">
        <v>74</v>
      </c>
      <c r="BA214" t="s">
        <v>74</v>
      </c>
      <c r="BB214">
        <v>155</v>
      </c>
      <c r="BC214">
        <v>162</v>
      </c>
      <c r="BD214" t="s">
        <v>74</v>
      </c>
      <c r="BE214" t="s">
        <v>2593</v>
      </c>
      <c r="BF214" t="str">
        <f>HYPERLINK("http://dx.doi.org/10.1017/S0954102092000245","http://dx.doi.org/10.1017/S0954102092000245")</f>
        <v>http://dx.doi.org/10.1017/S0954102092000245</v>
      </c>
      <c r="BG214" t="s">
        <v>74</v>
      </c>
      <c r="BH214" t="s">
        <v>74</v>
      </c>
      <c r="BI214">
        <v>8</v>
      </c>
      <c r="BJ214" t="s">
        <v>91</v>
      </c>
      <c r="BK214" t="s">
        <v>92</v>
      </c>
      <c r="BL214" t="s">
        <v>93</v>
      </c>
      <c r="BM214" t="s">
        <v>2564</v>
      </c>
      <c r="BN214" t="s">
        <v>74</v>
      </c>
      <c r="BO214" t="s">
        <v>74</v>
      </c>
      <c r="BP214" t="s">
        <v>74</v>
      </c>
      <c r="BQ214" t="s">
        <v>74</v>
      </c>
      <c r="BR214" t="s">
        <v>95</v>
      </c>
      <c r="BS214" t="s">
        <v>2594</v>
      </c>
      <c r="BT214" t="str">
        <f>HYPERLINK("https%3A%2F%2Fwww.webofscience.com%2Fwos%2Fwoscc%2Ffull-record%2FWOS:A1992HX08600005","View Full Record in Web of Science")</f>
        <v>View Full Record in Web of Science</v>
      </c>
    </row>
    <row r="215" spans="1:72" x14ac:dyDescent="0.15">
      <c r="A215" t="s">
        <v>72</v>
      </c>
      <c r="B215" t="s">
        <v>2595</v>
      </c>
      <c r="C215" t="s">
        <v>74</v>
      </c>
      <c r="D215" t="s">
        <v>74</v>
      </c>
      <c r="E215" t="s">
        <v>74</v>
      </c>
      <c r="F215" t="s">
        <v>2595</v>
      </c>
      <c r="G215" t="s">
        <v>74</v>
      </c>
      <c r="H215" t="s">
        <v>74</v>
      </c>
      <c r="I215" t="s">
        <v>2596</v>
      </c>
      <c r="J215" t="s">
        <v>76</v>
      </c>
      <c r="K215" t="s">
        <v>74</v>
      </c>
      <c r="L215" t="s">
        <v>74</v>
      </c>
      <c r="M215" t="s">
        <v>77</v>
      </c>
      <c r="N215" t="s">
        <v>78</v>
      </c>
      <c r="O215" t="s">
        <v>74</v>
      </c>
      <c r="P215" t="s">
        <v>74</v>
      </c>
      <c r="Q215" t="s">
        <v>74</v>
      </c>
      <c r="R215" t="s">
        <v>74</v>
      </c>
      <c r="S215" t="s">
        <v>74</v>
      </c>
      <c r="T215" t="s">
        <v>2597</v>
      </c>
      <c r="U215" t="s">
        <v>74</v>
      </c>
      <c r="V215" t="s">
        <v>2598</v>
      </c>
      <c r="W215" t="s">
        <v>74</v>
      </c>
      <c r="X215" t="s">
        <v>74</v>
      </c>
      <c r="Y215" t="s">
        <v>2599</v>
      </c>
      <c r="Z215" t="s">
        <v>74</v>
      </c>
      <c r="AA215" t="s">
        <v>74</v>
      </c>
      <c r="AB215" t="s">
        <v>74</v>
      </c>
      <c r="AC215" t="s">
        <v>74</v>
      </c>
      <c r="AD215" t="s">
        <v>74</v>
      </c>
      <c r="AE215" t="s">
        <v>74</v>
      </c>
      <c r="AF215" t="s">
        <v>74</v>
      </c>
      <c r="AG215">
        <v>0</v>
      </c>
      <c r="AH215">
        <v>33</v>
      </c>
      <c r="AI215">
        <v>39</v>
      </c>
      <c r="AJ215">
        <v>0</v>
      </c>
      <c r="AK215">
        <v>39</v>
      </c>
      <c r="AL215" t="s">
        <v>83</v>
      </c>
      <c r="AM215" t="s">
        <v>84</v>
      </c>
      <c r="AN215" t="s">
        <v>85</v>
      </c>
      <c r="AO215" t="s">
        <v>86</v>
      </c>
      <c r="AP215" t="s">
        <v>74</v>
      </c>
      <c r="AQ215" t="s">
        <v>74</v>
      </c>
      <c r="AR215" t="s">
        <v>87</v>
      </c>
      <c r="AS215" t="s">
        <v>88</v>
      </c>
      <c r="AT215" t="s">
        <v>2562</v>
      </c>
      <c r="AU215">
        <v>1992</v>
      </c>
      <c r="AV215">
        <v>4</v>
      </c>
      <c r="AW215">
        <v>2</v>
      </c>
      <c r="AX215" t="s">
        <v>74</v>
      </c>
      <c r="AY215" t="s">
        <v>74</v>
      </c>
      <c r="AZ215" t="s">
        <v>74</v>
      </c>
      <c r="BA215" t="s">
        <v>74</v>
      </c>
      <c r="BB215">
        <v>163</v>
      </c>
      <c r="BC215">
        <v>170</v>
      </c>
      <c r="BD215" t="s">
        <v>74</v>
      </c>
      <c r="BE215" t="s">
        <v>2600</v>
      </c>
      <c r="BF215" t="str">
        <f>HYPERLINK("http://dx.doi.org/10.1017/S0954102092000257","http://dx.doi.org/10.1017/S0954102092000257")</f>
        <v>http://dx.doi.org/10.1017/S0954102092000257</v>
      </c>
      <c r="BG215" t="s">
        <v>74</v>
      </c>
      <c r="BH215" t="s">
        <v>74</v>
      </c>
      <c r="BI215">
        <v>8</v>
      </c>
      <c r="BJ215" t="s">
        <v>91</v>
      </c>
      <c r="BK215" t="s">
        <v>92</v>
      </c>
      <c r="BL215" t="s">
        <v>93</v>
      </c>
      <c r="BM215" t="s">
        <v>2564</v>
      </c>
      <c r="BN215" t="s">
        <v>74</v>
      </c>
      <c r="BO215" t="s">
        <v>74</v>
      </c>
      <c r="BP215" t="s">
        <v>74</v>
      </c>
      <c r="BQ215" t="s">
        <v>74</v>
      </c>
      <c r="BR215" t="s">
        <v>95</v>
      </c>
      <c r="BS215" t="s">
        <v>2601</v>
      </c>
      <c r="BT215" t="str">
        <f>HYPERLINK("https%3A%2F%2Fwww.webofscience.com%2Fwos%2Fwoscc%2Ffull-record%2FWOS:A1992HX08600006","View Full Record in Web of Science")</f>
        <v>View Full Record in Web of Science</v>
      </c>
    </row>
    <row r="216" spans="1:72" x14ac:dyDescent="0.15">
      <c r="A216" t="s">
        <v>72</v>
      </c>
      <c r="B216" t="s">
        <v>2602</v>
      </c>
      <c r="C216" t="s">
        <v>74</v>
      </c>
      <c r="D216" t="s">
        <v>74</v>
      </c>
      <c r="E216" t="s">
        <v>74</v>
      </c>
      <c r="F216" t="s">
        <v>2602</v>
      </c>
      <c r="G216" t="s">
        <v>74</v>
      </c>
      <c r="H216" t="s">
        <v>74</v>
      </c>
      <c r="I216" t="s">
        <v>2603</v>
      </c>
      <c r="J216" t="s">
        <v>76</v>
      </c>
      <c r="K216" t="s">
        <v>74</v>
      </c>
      <c r="L216" t="s">
        <v>74</v>
      </c>
      <c r="M216" t="s">
        <v>77</v>
      </c>
      <c r="N216" t="s">
        <v>78</v>
      </c>
      <c r="O216" t="s">
        <v>74</v>
      </c>
      <c r="P216" t="s">
        <v>74</v>
      </c>
      <c r="Q216" t="s">
        <v>74</v>
      </c>
      <c r="R216" t="s">
        <v>74</v>
      </c>
      <c r="S216" t="s">
        <v>74</v>
      </c>
      <c r="T216" t="s">
        <v>2604</v>
      </c>
      <c r="U216" t="s">
        <v>74</v>
      </c>
      <c r="V216" t="s">
        <v>2605</v>
      </c>
      <c r="W216" t="s">
        <v>74</v>
      </c>
      <c r="X216" t="s">
        <v>74</v>
      </c>
      <c r="Y216" t="s">
        <v>2606</v>
      </c>
      <c r="Z216" t="s">
        <v>74</v>
      </c>
      <c r="AA216" t="s">
        <v>74</v>
      </c>
      <c r="AB216" t="s">
        <v>74</v>
      </c>
      <c r="AC216" t="s">
        <v>74</v>
      </c>
      <c r="AD216" t="s">
        <v>74</v>
      </c>
      <c r="AE216" t="s">
        <v>74</v>
      </c>
      <c r="AF216" t="s">
        <v>74</v>
      </c>
      <c r="AG216">
        <v>0</v>
      </c>
      <c r="AH216">
        <v>39</v>
      </c>
      <c r="AI216">
        <v>43</v>
      </c>
      <c r="AJ216">
        <v>1</v>
      </c>
      <c r="AK216">
        <v>3</v>
      </c>
      <c r="AL216" t="s">
        <v>83</v>
      </c>
      <c r="AM216" t="s">
        <v>84</v>
      </c>
      <c r="AN216" t="s">
        <v>85</v>
      </c>
      <c r="AO216" t="s">
        <v>86</v>
      </c>
      <c r="AP216" t="s">
        <v>74</v>
      </c>
      <c r="AQ216" t="s">
        <v>74</v>
      </c>
      <c r="AR216" t="s">
        <v>87</v>
      </c>
      <c r="AS216" t="s">
        <v>88</v>
      </c>
      <c r="AT216" t="s">
        <v>2562</v>
      </c>
      <c r="AU216">
        <v>1992</v>
      </c>
      <c r="AV216">
        <v>4</v>
      </c>
      <c r="AW216">
        <v>2</v>
      </c>
      <c r="AX216" t="s">
        <v>74</v>
      </c>
      <c r="AY216" t="s">
        <v>74</v>
      </c>
      <c r="AZ216" t="s">
        <v>74</v>
      </c>
      <c r="BA216" t="s">
        <v>74</v>
      </c>
      <c r="BB216">
        <v>171</v>
      </c>
      <c r="BC216">
        <v>178</v>
      </c>
      <c r="BD216" t="s">
        <v>74</v>
      </c>
      <c r="BE216" t="s">
        <v>2607</v>
      </c>
      <c r="BF216" t="str">
        <f>HYPERLINK("http://dx.doi.org/10.1017/S0954102092000269","http://dx.doi.org/10.1017/S0954102092000269")</f>
        <v>http://dx.doi.org/10.1017/S0954102092000269</v>
      </c>
      <c r="BG216" t="s">
        <v>74</v>
      </c>
      <c r="BH216" t="s">
        <v>74</v>
      </c>
      <c r="BI216">
        <v>8</v>
      </c>
      <c r="BJ216" t="s">
        <v>91</v>
      </c>
      <c r="BK216" t="s">
        <v>92</v>
      </c>
      <c r="BL216" t="s">
        <v>93</v>
      </c>
      <c r="BM216" t="s">
        <v>2564</v>
      </c>
      <c r="BN216" t="s">
        <v>74</v>
      </c>
      <c r="BO216" t="s">
        <v>74</v>
      </c>
      <c r="BP216" t="s">
        <v>74</v>
      </c>
      <c r="BQ216" t="s">
        <v>74</v>
      </c>
      <c r="BR216" t="s">
        <v>95</v>
      </c>
      <c r="BS216" t="s">
        <v>2608</v>
      </c>
      <c r="BT216" t="str">
        <f>HYPERLINK("https%3A%2F%2Fwww.webofscience.com%2Fwos%2Fwoscc%2Ffull-record%2FWOS:A1992HX08600007","View Full Record in Web of Science")</f>
        <v>View Full Record in Web of Science</v>
      </c>
    </row>
    <row r="217" spans="1:72" x14ac:dyDescent="0.15">
      <c r="A217" t="s">
        <v>72</v>
      </c>
      <c r="B217" t="s">
        <v>2609</v>
      </c>
      <c r="C217" t="s">
        <v>74</v>
      </c>
      <c r="D217" t="s">
        <v>74</v>
      </c>
      <c r="E217" t="s">
        <v>74</v>
      </c>
      <c r="F217" t="s">
        <v>2609</v>
      </c>
      <c r="G217" t="s">
        <v>74</v>
      </c>
      <c r="H217" t="s">
        <v>74</v>
      </c>
      <c r="I217" t="s">
        <v>2610</v>
      </c>
      <c r="J217" t="s">
        <v>76</v>
      </c>
      <c r="K217" t="s">
        <v>74</v>
      </c>
      <c r="L217" t="s">
        <v>74</v>
      </c>
      <c r="M217" t="s">
        <v>77</v>
      </c>
      <c r="N217" t="s">
        <v>78</v>
      </c>
      <c r="O217" t="s">
        <v>74</v>
      </c>
      <c r="P217" t="s">
        <v>74</v>
      </c>
      <c r="Q217" t="s">
        <v>74</v>
      </c>
      <c r="R217" t="s">
        <v>74</v>
      </c>
      <c r="S217" t="s">
        <v>74</v>
      </c>
      <c r="T217" t="s">
        <v>2611</v>
      </c>
      <c r="U217" t="s">
        <v>74</v>
      </c>
      <c r="V217" t="s">
        <v>2612</v>
      </c>
      <c r="W217" t="s">
        <v>74</v>
      </c>
      <c r="X217" t="s">
        <v>74</v>
      </c>
      <c r="Y217" t="s">
        <v>2613</v>
      </c>
      <c r="Z217" t="s">
        <v>74</v>
      </c>
      <c r="AA217" t="s">
        <v>74</v>
      </c>
      <c r="AB217" t="s">
        <v>74</v>
      </c>
      <c r="AC217" t="s">
        <v>74</v>
      </c>
      <c r="AD217" t="s">
        <v>74</v>
      </c>
      <c r="AE217" t="s">
        <v>74</v>
      </c>
      <c r="AF217" t="s">
        <v>74</v>
      </c>
      <c r="AG217">
        <v>0</v>
      </c>
      <c r="AH217">
        <v>32</v>
      </c>
      <c r="AI217">
        <v>36</v>
      </c>
      <c r="AJ217">
        <v>0</v>
      </c>
      <c r="AK217">
        <v>6</v>
      </c>
      <c r="AL217" t="s">
        <v>83</v>
      </c>
      <c r="AM217" t="s">
        <v>84</v>
      </c>
      <c r="AN217" t="s">
        <v>85</v>
      </c>
      <c r="AO217" t="s">
        <v>86</v>
      </c>
      <c r="AP217" t="s">
        <v>74</v>
      </c>
      <c r="AQ217" t="s">
        <v>74</v>
      </c>
      <c r="AR217" t="s">
        <v>87</v>
      </c>
      <c r="AS217" t="s">
        <v>88</v>
      </c>
      <c r="AT217" t="s">
        <v>2562</v>
      </c>
      <c r="AU217">
        <v>1992</v>
      </c>
      <c r="AV217">
        <v>4</v>
      </c>
      <c r="AW217">
        <v>2</v>
      </c>
      <c r="AX217" t="s">
        <v>74</v>
      </c>
      <c r="AY217" t="s">
        <v>74</v>
      </c>
      <c r="AZ217" t="s">
        <v>74</v>
      </c>
      <c r="BA217" t="s">
        <v>74</v>
      </c>
      <c r="BB217">
        <v>179</v>
      </c>
      <c r="BC217">
        <v>183</v>
      </c>
      <c r="BD217" t="s">
        <v>74</v>
      </c>
      <c r="BE217" t="s">
        <v>2614</v>
      </c>
      <c r="BF217" t="str">
        <f>HYPERLINK("http://dx.doi.org/10.1017/S0954102092000270","http://dx.doi.org/10.1017/S0954102092000270")</f>
        <v>http://dx.doi.org/10.1017/S0954102092000270</v>
      </c>
      <c r="BG217" t="s">
        <v>74</v>
      </c>
      <c r="BH217" t="s">
        <v>74</v>
      </c>
      <c r="BI217">
        <v>5</v>
      </c>
      <c r="BJ217" t="s">
        <v>91</v>
      </c>
      <c r="BK217" t="s">
        <v>92</v>
      </c>
      <c r="BL217" t="s">
        <v>93</v>
      </c>
      <c r="BM217" t="s">
        <v>2564</v>
      </c>
      <c r="BN217" t="s">
        <v>74</v>
      </c>
      <c r="BO217" t="s">
        <v>74</v>
      </c>
      <c r="BP217" t="s">
        <v>74</v>
      </c>
      <c r="BQ217" t="s">
        <v>74</v>
      </c>
      <c r="BR217" t="s">
        <v>95</v>
      </c>
      <c r="BS217" t="s">
        <v>2615</v>
      </c>
      <c r="BT217" t="str">
        <f>HYPERLINK("https%3A%2F%2Fwww.webofscience.com%2Fwos%2Fwoscc%2Ffull-record%2FWOS:A1992HX08600008","View Full Record in Web of Science")</f>
        <v>View Full Record in Web of Science</v>
      </c>
    </row>
    <row r="218" spans="1:72" x14ac:dyDescent="0.15">
      <c r="A218" t="s">
        <v>72</v>
      </c>
      <c r="B218" t="s">
        <v>2616</v>
      </c>
      <c r="C218" t="s">
        <v>74</v>
      </c>
      <c r="D218" t="s">
        <v>74</v>
      </c>
      <c r="E218" t="s">
        <v>74</v>
      </c>
      <c r="F218" t="s">
        <v>2616</v>
      </c>
      <c r="G218" t="s">
        <v>74</v>
      </c>
      <c r="H218" t="s">
        <v>74</v>
      </c>
      <c r="I218" t="s">
        <v>2617</v>
      </c>
      <c r="J218" t="s">
        <v>76</v>
      </c>
      <c r="K218" t="s">
        <v>74</v>
      </c>
      <c r="L218" t="s">
        <v>74</v>
      </c>
      <c r="M218" t="s">
        <v>77</v>
      </c>
      <c r="N218" t="s">
        <v>78</v>
      </c>
      <c r="O218" t="s">
        <v>74</v>
      </c>
      <c r="P218" t="s">
        <v>74</v>
      </c>
      <c r="Q218" t="s">
        <v>74</v>
      </c>
      <c r="R218" t="s">
        <v>74</v>
      </c>
      <c r="S218" t="s">
        <v>74</v>
      </c>
      <c r="T218" t="s">
        <v>2618</v>
      </c>
      <c r="U218" t="s">
        <v>74</v>
      </c>
      <c r="V218" t="s">
        <v>2619</v>
      </c>
      <c r="W218" t="s">
        <v>74</v>
      </c>
      <c r="X218" t="s">
        <v>74</v>
      </c>
      <c r="Y218" t="s">
        <v>2620</v>
      </c>
      <c r="Z218" t="s">
        <v>74</v>
      </c>
      <c r="AA218" t="s">
        <v>74</v>
      </c>
      <c r="AB218" t="s">
        <v>2621</v>
      </c>
      <c r="AC218" t="s">
        <v>74</v>
      </c>
      <c r="AD218" t="s">
        <v>74</v>
      </c>
      <c r="AE218" t="s">
        <v>74</v>
      </c>
      <c r="AF218" t="s">
        <v>74</v>
      </c>
      <c r="AG218">
        <v>0</v>
      </c>
      <c r="AH218">
        <v>8</v>
      </c>
      <c r="AI218">
        <v>9</v>
      </c>
      <c r="AJ218">
        <v>0</v>
      </c>
      <c r="AK218">
        <v>1</v>
      </c>
      <c r="AL218" t="s">
        <v>83</v>
      </c>
      <c r="AM218" t="s">
        <v>84</v>
      </c>
      <c r="AN218" t="s">
        <v>85</v>
      </c>
      <c r="AO218" t="s">
        <v>86</v>
      </c>
      <c r="AP218" t="s">
        <v>74</v>
      </c>
      <c r="AQ218" t="s">
        <v>74</v>
      </c>
      <c r="AR218" t="s">
        <v>87</v>
      </c>
      <c r="AS218" t="s">
        <v>88</v>
      </c>
      <c r="AT218" t="s">
        <v>2562</v>
      </c>
      <c r="AU218">
        <v>1992</v>
      </c>
      <c r="AV218">
        <v>4</v>
      </c>
      <c r="AW218">
        <v>2</v>
      </c>
      <c r="AX218" t="s">
        <v>74</v>
      </c>
      <c r="AY218" t="s">
        <v>74</v>
      </c>
      <c r="AZ218" t="s">
        <v>74</v>
      </c>
      <c r="BA218" t="s">
        <v>74</v>
      </c>
      <c r="BB218">
        <v>185</v>
      </c>
      <c r="BC218">
        <v>188</v>
      </c>
      <c r="BD218" t="s">
        <v>74</v>
      </c>
      <c r="BE218" t="s">
        <v>2622</v>
      </c>
      <c r="BF218" t="str">
        <f>HYPERLINK("http://dx.doi.org/10.1017/S0954102092000282","http://dx.doi.org/10.1017/S0954102092000282")</f>
        <v>http://dx.doi.org/10.1017/S0954102092000282</v>
      </c>
      <c r="BG218" t="s">
        <v>74</v>
      </c>
      <c r="BH218" t="s">
        <v>74</v>
      </c>
      <c r="BI218">
        <v>4</v>
      </c>
      <c r="BJ218" t="s">
        <v>91</v>
      </c>
      <c r="BK218" t="s">
        <v>92</v>
      </c>
      <c r="BL218" t="s">
        <v>93</v>
      </c>
      <c r="BM218" t="s">
        <v>2564</v>
      </c>
      <c r="BN218" t="s">
        <v>74</v>
      </c>
      <c r="BO218" t="s">
        <v>74</v>
      </c>
      <c r="BP218" t="s">
        <v>74</v>
      </c>
      <c r="BQ218" t="s">
        <v>74</v>
      </c>
      <c r="BR218" t="s">
        <v>95</v>
      </c>
      <c r="BS218" t="s">
        <v>2623</v>
      </c>
      <c r="BT218" t="str">
        <f>HYPERLINK("https%3A%2F%2Fwww.webofscience.com%2Fwos%2Fwoscc%2Ffull-record%2FWOS:A1992HX08600009","View Full Record in Web of Science")</f>
        <v>View Full Record in Web of Science</v>
      </c>
    </row>
    <row r="219" spans="1:72" x14ac:dyDescent="0.15">
      <c r="A219" t="s">
        <v>72</v>
      </c>
      <c r="B219" t="s">
        <v>2624</v>
      </c>
      <c r="C219" t="s">
        <v>74</v>
      </c>
      <c r="D219" t="s">
        <v>74</v>
      </c>
      <c r="E219" t="s">
        <v>74</v>
      </c>
      <c r="F219" t="s">
        <v>2624</v>
      </c>
      <c r="G219" t="s">
        <v>74</v>
      </c>
      <c r="H219" t="s">
        <v>74</v>
      </c>
      <c r="I219" t="s">
        <v>2625</v>
      </c>
      <c r="J219" t="s">
        <v>76</v>
      </c>
      <c r="K219" t="s">
        <v>74</v>
      </c>
      <c r="L219" t="s">
        <v>74</v>
      </c>
      <c r="M219" t="s">
        <v>77</v>
      </c>
      <c r="N219" t="s">
        <v>78</v>
      </c>
      <c r="O219" t="s">
        <v>74</v>
      </c>
      <c r="P219" t="s">
        <v>74</v>
      </c>
      <c r="Q219" t="s">
        <v>74</v>
      </c>
      <c r="R219" t="s">
        <v>74</v>
      </c>
      <c r="S219" t="s">
        <v>74</v>
      </c>
      <c r="T219" t="s">
        <v>2626</v>
      </c>
      <c r="U219" t="s">
        <v>74</v>
      </c>
      <c r="V219" t="s">
        <v>2627</v>
      </c>
      <c r="W219" t="s">
        <v>74</v>
      </c>
      <c r="X219" t="s">
        <v>74</v>
      </c>
      <c r="Y219" t="s">
        <v>2628</v>
      </c>
      <c r="Z219" t="s">
        <v>74</v>
      </c>
      <c r="AA219" t="s">
        <v>2629</v>
      </c>
      <c r="AB219" t="s">
        <v>2630</v>
      </c>
      <c r="AC219" t="s">
        <v>74</v>
      </c>
      <c r="AD219" t="s">
        <v>74</v>
      </c>
      <c r="AE219" t="s">
        <v>74</v>
      </c>
      <c r="AF219" t="s">
        <v>74</v>
      </c>
      <c r="AG219">
        <v>0</v>
      </c>
      <c r="AH219">
        <v>16</v>
      </c>
      <c r="AI219">
        <v>18</v>
      </c>
      <c r="AJ219">
        <v>0</v>
      </c>
      <c r="AK219">
        <v>3</v>
      </c>
      <c r="AL219" t="s">
        <v>83</v>
      </c>
      <c r="AM219" t="s">
        <v>84</v>
      </c>
      <c r="AN219" t="s">
        <v>85</v>
      </c>
      <c r="AO219" t="s">
        <v>86</v>
      </c>
      <c r="AP219" t="s">
        <v>74</v>
      </c>
      <c r="AQ219" t="s">
        <v>74</v>
      </c>
      <c r="AR219" t="s">
        <v>87</v>
      </c>
      <c r="AS219" t="s">
        <v>88</v>
      </c>
      <c r="AT219" t="s">
        <v>2562</v>
      </c>
      <c r="AU219">
        <v>1992</v>
      </c>
      <c r="AV219">
        <v>4</v>
      </c>
      <c r="AW219">
        <v>2</v>
      </c>
      <c r="AX219" t="s">
        <v>74</v>
      </c>
      <c r="AY219" t="s">
        <v>74</v>
      </c>
      <c r="AZ219" t="s">
        <v>74</v>
      </c>
      <c r="BA219" t="s">
        <v>74</v>
      </c>
      <c r="BB219">
        <v>189</v>
      </c>
      <c r="BC219">
        <v>196</v>
      </c>
      <c r="BD219" t="s">
        <v>74</v>
      </c>
      <c r="BE219" t="s">
        <v>2631</v>
      </c>
      <c r="BF219" t="str">
        <f>HYPERLINK("http://dx.doi.org/10.1017/S0954102092000294","http://dx.doi.org/10.1017/S0954102092000294")</f>
        <v>http://dx.doi.org/10.1017/S0954102092000294</v>
      </c>
      <c r="BG219" t="s">
        <v>74</v>
      </c>
      <c r="BH219" t="s">
        <v>74</v>
      </c>
      <c r="BI219">
        <v>8</v>
      </c>
      <c r="BJ219" t="s">
        <v>91</v>
      </c>
      <c r="BK219" t="s">
        <v>92</v>
      </c>
      <c r="BL219" t="s">
        <v>93</v>
      </c>
      <c r="BM219" t="s">
        <v>2564</v>
      </c>
      <c r="BN219" t="s">
        <v>74</v>
      </c>
      <c r="BO219" t="s">
        <v>74</v>
      </c>
      <c r="BP219" t="s">
        <v>74</v>
      </c>
      <c r="BQ219" t="s">
        <v>74</v>
      </c>
      <c r="BR219" t="s">
        <v>95</v>
      </c>
      <c r="BS219" t="s">
        <v>2632</v>
      </c>
      <c r="BT219" t="str">
        <f>HYPERLINK("https%3A%2F%2Fwww.webofscience.com%2Fwos%2Fwoscc%2Ffull-record%2FWOS:A1992HX08600010","View Full Record in Web of Science")</f>
        <v>View Full Record in Web of Science</v>
      </c>
    </row>
    <row r="220" spans="1:72" x14ac:dyDescent="0.15">
      <c r="A220" t="s">
        <v>72</v>
      </c>
      <c r="B220" t="s">
        <v>2633</v>
      </c>
      <c r="C220" t="s">
        <v>74</v>
      </c>
      <c r="D220" t="s">
        <v>74</v>
      </c>
      <c r="E220" t="s">
        <v>74</v>
      </c>
      <c r="F220" t="s">
        <v>2633</v>
      </c>
      <c r="G220" t="s">
        <v>74</v>
      </c>
      <c r="H220" t="s">
        <v>74</v>
      </c>
      <c r="I220" t="s">
        <v>2634</v>
      </c>
      <c r="J220" t="s">
        <v>76</v>
      </c>
      <c r="K220" t="s">
        <v>74</v>
      </c>
      <c r="L220" t="s">
        <v>74</v>
      </c>
      <c r="M220" t="s">
        <v>77</v>
      </c>
      <c r="N220" t="s">
        <v>78</v>
      </c>
      <c r="O220" t="s">
        <v>74</v>
      </c>
      <c r="P220" t="s">
        <v>74</v>
      </c>
      <c r="Q220" t="s">
        <v>74</v>
      </c>
      <c r="R220" t="s">
        <v>74</v>
      </c>
      <c r="S220" t="s">
        <v>74</v>
      </c>
      <c r="T220" t="s">
        <v>2635</v>
      </c>
      <c r="U220" t="s">
        <v>74</v>
      </c>
      <c r="V220" t="s">
        <v>2636</v>
      </c>
      <c r="W220" t="s">
        <v>74</v>
      </c>
      <c r="X220" t="s">
        <v>74</v>
      </c>
      <c r="Y220" t="s">
        <v>2637</v>
      </c>
      <c r="Z220" t="s">
        <v>74</v>
      </c>
      <c r="AA220" t="s">
        <v>74</v>
      </c>
      <c r="AB220" t="s">
        <v>74</v>
      </c>
      <c r="AC220" t="s">
        <v>74</v>
      </c>
      <c r="AD220" t="s">
        <v>74</v>
      </c>
      <c r="AE220" t="s">
        <v>74</v>
      </c>
      <c r="AF220" t="s">
        <v>74</v>
      </c>
      <c r="AG220">
        <v>0</v>
      </c>
      <c r="AH220">
        <v>14</v>
      </c>
      <c r="AI220">
        <v>15</v>
      </c>
      <c r="AJ220">
        <v>0</v>
      </c>
      <c r="AK220">
        <v>0</v>
      </c>
      <c r="AL220" t="s">
        <v>83</v>
      </c>
      <c r="AM220" t="s">
        <v>84</v>
      </c>
      <c r="AN220" t="s">
        <v>85</v>
      </c>
      <c r="AO220" t="s">
        <v>86</v>
      </c>
      <c r="AP220" t="s">
        <v>74</v>
      </c>
      <c r="AQ220" t="s">
        <v>74</v>
      </c>
      <c r="AR220" t="s">
        <v>87</v>
      </c>
      <c r="AS220" t="s">
        <v>88</v>
      </c>
      <c r="AT220" t="s">
        <v>2562</v>
      </c>
      <c r="AU220">
        <v>1992</v>
      </c>
      <c r="AV220">
        <v>4</v>
      </c>
      <c r="AW220">
        <v>2</v>
      </c>
      <c r="AX220" t="s">
        <v>74</v>
      </c>
      <c r="AY220" t="s">
        <v>74</v>
      </c>
      <c r="AZ220" t="s">
        <v>74</v>
      </c>
      <c r="BA220" t="s">
        <v>74</v>
      </c>
      <c r="BB220">
        <v>197</v>
      </c>
      <c r="BC220">
        <v>203</v>
      </c>
      <c r="BD220" t="s">
        <v>74</v>
      </c>
      <c r="BE220" t="s">
        <v>2638</v>
      </c>
      <c r="BF220" t="str">
        <f>HYPERLINK("http://dx.doi.org/10.1017/S0954102092000300","http://dx.doi.org/10.1017/S0954102092000300")</f>
        <v>http://dx.doi.org/10.1017/S0954102092000300</v>
      </c>
      <c r="BG220" t="s">
        <v>74</v>
      </c>
      <c r="BH220" t="s">
        <v>74</v>
      </c>
      <c r="BI220">
        <v>7</v>
      </c>
      <c r="BJ220" t="s">
        <v>91</v>
      </c>
      <c r="BK220" t="s">
        <v>92</v>
      </c>
      <c r="BL220" t="s">
        <v>93</v>
      </c>
      <c r="BM220" t="s">
        <v>2564</v>
      </c>
      <c r="BN220" t="s">
        <v>74</v>
      </c>
      <c r="BO220" t="s">
        <v>74</v>
      </c>
      <c r="BP220" t="s">
        <v>74</v>
      </c>
      <c r="BQ220" t="s">
        <v>74</v>
      </c>
      <c r="BR220" t="s">
        <v>95</v>
      </c>
      <c r="BS220" t="s">
        <v>2639</v>
      </c>
      <c r="BT220" t="str">
        <f>HYPERLINK("https%3A%2F%2Fwww.webofscience.com%2Fwos%2Fwoscc%2Ffull-record%2FWOS:A1992HX08600011","View Full Record in Web of Science")</f>
        <v>View Full Record in Web of Science</v>
      </c>
    </row>
    <row r="221" spans="1:72" x14ac:dyDescent="0.15">
      <c r="A221" t="s">
        <v>72</v>
      </c>
      <c r="B221" t="s">
        <v>2640</v>
      </c>
      <c r="C221" t="s">
        <v>74</v>
      </c>
      <c r="D221" t="s">
        <v>74</v>
      </c>
      <c r="E221" t="s">
        <v>74</v>
      </c>
      <c r="F221" t="s">
        <v>2640</v>
      </c>
      <c r="G221" t="s">
        <v>74</v>
      </c>
      <c r="H221" t="s">
        <v>74</v>
      </c>
      <c r="I221" t="s">
        <v>2641</v>
      </c>
      <c r="J221" t="s">
        <v>76</v>
      </c>
      <c r="K221" t="s">
        <v>74</v>
      </c>
      <c r="L221" t="s">
        <v>74</v>
      </c>
      <c r="M221" t="s">
        <v>77</v>
      </c>
      <c r="N221" t="s">
        <v>337</v>
      </c>
      <c r="O221" t="s">
        <v>74</v>
      </c>
      <c r="P221" t="s">
        <v>74</v>
      </c>
      <c r="Q221" t="s">
        <v>74</v>
      </c>
      <c r="R221" t="s">
        <v>74</v>
      </c>
      <c r="S221" t="s">
        <v>74</v>
      </c>
      <c r="T221" t="s">
        <v>74</v>
      </c>
      <c r="U221" t="s">
        <v>74</v>
      </c>
      <c r="V221" t="s">
        <v>74</v>
      </c>
      <c r="W221" t="s">
        <v>74</v>
      </c>
      <c r="X221" t="s">
        <v>74</v>
      </c>
      <c r="Y221" t="s">
        <v>2642</v>
      </c>
      <c r="Z221" t="s">
        <v>74</v>
      </c>
      <c r="AA221" t="s">
        <v>74</v>
      </c>
      <c r="AB221" t="s">
        <v>74</v>
      </c>
      <c r="AC221" t="s">
        <v>74</v>
      </c>
      <c r="AD221" t="s">
        <v>74</v>
      </c>
      <c r="AE221" t="s">
        <v>74</v>
      </c>
      <c r="AF221" t="s">
        <v>74</v>
      </c>
      <c r="AG221">
        <v>0</v>
      </c>
      <c r="AH221">
        <v>16</v>
      </c>
      <c r="AI221">
        <v>27</v>
      </c>
      <c r="AJ221">
        <v>0</v>
      </c>
      <c r="AK221">
        <v>2</v>
      </c>
      <c r="AL221" t="s">
        <v>83</v>
      </c>
      <c r="AM221" t="s">
        <v>84</v>
      </c>
      <c r="AN221" t="s">
        <v>85</v>
      </c>
      <c r="AO221" t="s">
        <v>86</v>
      </c>
      <c r="AP221" t="s">
        <v>74</v>
      </c>
      <c r="AQ221" t="s">
        <v>74</v>
      </c>
      <c r="AR221" t="s">
        <v>87</v>
      </c>
      <c r="AS221" t="s">
        <v>88</v>
      </c>
      <c r="AT221" t="s">
        <v>2562</v>
      </c>
      <c r="AU221">
        <v>1992</v>
      </c>
      <c r="AV221">
        <v>4</v>
      </c>
      <c r="AW221">
        <v>2</v>
      </c>
      <c r="AX221" t="s">
        <v>74</v>
      </c>
      <c r="AY221" t="s">
        <v>74</v>
      </c>
      <c r="AZ221" t="s">
        <v>74</v>
      </c>
      <c r="BA221" t="s">
        <v>74</v>
      </c>
      <c r="BB221">
        <v>205</v>
      </c>
      <c r="BC221">
        <v>206</v>
      </c>
      <c r="BD221" t="s">
        <v>74</v>
      </c>
      <c r="BE221" t="s">
        <v>2643</v>
      </c>
      <c r="BF221" t="str">
        <f>HYPERLINK("http://dx.doi.org/10.1017/S0954102092000312","http://dx.doi.org/10.1017/S0954102092000312")</f>
        <v>http://dx.doi.org/10.1017/S0954102092000312</v>
      </c>
      <c r="BG221" t="s">
        <v>74</v>
      </c>
      <c r="BH221" t="s">
        <v>74</v>
      </c>
      <c r="BI221">
        <v>2</v>
      </c>
      <c r="BJ221" t="s">
        <v>91</v>
      </c>
      <c r="BK221" t="s">
        <v>92</v>
      </c>
      <c r="BL221" t="s">
        <v>93</v>
      </c>
      <c r="BM221" t="s">
        <v>2564</v>
      </c>
      <c r="BN221" t="s">
        <v>74</v>
      </c>
      <c r="BO221" t="s">
        <v>74</v>
      </c>
      <c r="BP221" t="s">
        <v>74</v>
      </c>
      <c r="BQ221" t="s">
        <v>74</v>
      </c>
      <c r="BR221" t="s">
        <v>95</v>
      </c>
      <c r="BS221" t="s">
        <v>2644</v>
      </c>
      <c r="BT221" t="str">
        <f>HYPERLINK("https%3A%2F%2Fwww.webofscience.com%2Fwos%2Fwoscc%2Ffull-record%2FWOS:A1992HX08600012","View Full Record in Web of Science")</f>
        <v>View Full Record in Web of Science</v>
      </c>
    </row>
    <row r="222" spans="1:72" x14ac:dyDescent="0.15">
      <c r="A222" t="s">
        <v>72</v>
      </c>
      <c r="B222" t="s">
        <v>2645</v>
      </c>
      <c r="C222" t="s">
        <v>74</v>
      </c>
      <c r="D222" t="s">
        <v>74</v>
      </c>
      <c r="E222" t="s">
        <v>74</v>
      </c>
      <c r="F222" t="s">
        <v>2645</v>
      </c>
      <c r="G222" t="s">
        <v>74</v>
      </c>
      <c r="H222" t="s">
        <v>74</v>
      </c>
      <c r="I222" t="s">
        <v>2646</v>
      </c>
      <c r="J222" t="s">
        <v>76</v>
      </c>
      <c r="K222" t="s">
        <v>74</v>
      </c>
      <c r="L222" t="s">
        <v>74</v>
      </c>
      <c r="M222" t="s">
        <v>77</v>
      </c>
      <c r="N222" t="s">
        <v>78</v>
      </c>
      <c r="O222" t="s">
        <v>74</v>
      </c>
      <c r="P222" t="s">
        <v>74</v>
      </c>
      <c r="Q222" t="s">
        <v>74</v>
      </c>
      <c r="R222" t="s">
        <v>74</v>
      </c>
      <c r="S222" t="s">
        <v>74</v>
      </c>
      <c r="T222" t="s">
        <v>2647</v>
      </c>
      <c r="U222" t="s">
        <v>74</v>
      </c>
      <c r="V222" t="s">
        <v>2648</v>
      </c>
      <c r="W222" t="s">
        <v>74</v>
      </c>
      <c r="X222" t="s">
        <v>74</v>
      </c>
      <c r="Y222" t="s">
        <v>2649</v>
      </c>
      <c r="Z222" t="s">
        <v>74</v>
      </c>
      <c r="AA222" t="s">
        <v>74</v>
      </c>
      <c r="AB222" t="s">
        <v>74</v>
      </c>
      <c r="AC222" t="s">
        <v>74</v>
      </c>
      <c r="AD222" t="s">
        <v>74</v>
      </c>
      <c r="AE222" t="s">
        <v>74</v>
      </c>
      <c r="AF222" t="s">
        <v>74</v>
      </c>
      <c r="AG222">
        <v>0</v>
      </c>
      <c r="AH222">
        <v>16</v>
      </c>
      <c r="AI222">
        <v>16</v>
      </c>
      <c r="AJ222">
        <v>0</v>
      </c>
      <c r="AK222">
        <v>0</v>
      </c>
      <c r="AL222" t="s">
        <v>83</v>
      </c>
      <c r="AM222" t="s">
        <v>84</v>
      </c>
      <c r="AN222" t="s">
        <v>85</v>
      </c>
      <c r="AO222" t="s">
        <v>86</v>
      </c>
      <c r="AP222" t="s">
        <v>74</v>
      </c>
      <c r="AQ222" t="s">
        <v>74</v>
      </c>
      <c r="AR222" t="s">
        <v>87</v>
      </c>
      <c r="AS222" t="s">
        <v>88</v>
      </c>
      <c r="AT222" t="s">
        <v>2562</v>
      </c>
      <c r="AU222">
        <v>1992</v>
      </c>
      <c r="AV222">
        <v>4</v>
      </c>
      <c r="AW222">
        <v>2</v>
      </c>
      <c r="AX222" t="s">
        <v>74</v>
      </c>
      <c r="AY222" t="s">
        <v>74</v>
      </c>
      <c r="AZ222" t="s">
        <v>74</v>
      </c>
      <c r="BA222" t="s">
        <v>74</v>
      </c>
      <c r="BB222">
        <v>207</v>
      </c>
      <c r="BC222">
        <v>214</v>
      </c>
      <c r="BD222" t="s">
        <v>74</v>
      </c>
      <c r="BE222" t="s">
        <v>2650</v>
      </c>
      <c r="BF222" t="str">
        <f>HYPERLINK("http://dx.doi.org/10.1017/S0954102092000324","http://dx.doi.org/10.1017/S0954102092000324")</f>
        <v>http://dx.doi.org/10.1017/S0954102092000324</v>
      </c>
      <c r="BG222" t="s">
        <v>74</v>
      </c>
      <c r="BH222" t="s">
        <v>74</v>
      </c>
      <c r="BI222">
        <v>8</v>
      </c>
      <c r="BJ222" t="s">
        <v>91</v>
      </c>
      <c r="BK222" t="s">
        <v>92</v>
      </c>
      <c r="BL222" t="s">
        <v>93</v>
      </c>
      <c r="BM222" t="s">
        <v>2564</v>
      </c>
      <c r="BN222" t="s">
        <v>74</v>
      </c>
      <c r="BO222" t="s">
        <v>74</v>
      </c>
      <c r="BP222" t="s">
        <v>74</v>
      </c>
      <c r="BQ222" t="s">
        <v>74</v>
      </c>
      <c r="BR222" t="s">
        <v>95</v>
      </c>
      <c r="BS222" t="s">
        <v>2651</v>
      </c>
      <c r="BT222" t="str">
        <f>HYPERLINK("https%3A%2F%2Fwww.webofscience.com%2Fwos%2Fwoscc%2Ffull-record%2FWOS:A1992HX08600013","View Full Record in Web of Science")</f>
        <v>View Full Record in Web of Science</v>
      </c>
    </row>
    <row r="223" spans="1:72" x14ac:dyDescent="0.15">
      <c r="A223" t="s">
        <v>72</v>
      </c>
      <c r="B223" t="s">
        <v>2652</v>
      </c>
      <c r="C223" t="s">
        <v>74</v>
      </c>
      <c r="D223" t="s">
        <v>74</v>
      </c>
      <c r="E223" t="s">
        <v>74</v>
      </c>
      <c r="F223" t="s">
        <v>2652</v>
      </c>
      <c r="G223" t="s">
        <v>74</v>
      </c>
      <c r="H223" t="s">
        <v>74</v>
      </c>
      <c r="I223" t="s">
        <v>2653</v>
      </c>
      <c r="J223" t="s">
        <v>76</v>
      </c>
      <c r="K223" t="s">
        <v>74</v>
      </c>
      <c r="L223" t="s">
        <v>74</v>
      </c>
      <c r="M223" t="s">
        <v>77</v>
      </c>
      <c r="N223" t="s">
        <v>78</v>
      </c>
      <c r="O223" t="s">
        <v>74</v>
      </c>
      <c r="P223" t="s">
        <v>74</v>
      </c>
      <c r="Q223" t="s">
        <v>74</v>
      </c>
      <c r="R223" t="s">
        <v>74</v>
      </c>
      <c r="S223" t="s">
        <v>74</v>
      </c>
      <c r="T223" t="s">
        <v>2654</v>
      </c>
      <c r="U223" t="s">
        <v>74</v>
      </c>
      <c r="V223" t="s">
        <v>2655</v>
      </c>
      <c r="W223" t="s">
        <v>74</v>
      </c>
      <c r="X223" t="s">
        <v>74</v>
      </c>
      <c r="Y223" t="s">
        <v>2656</v>
      </c>
      <c r="Z223" t="s">
        <v>74</v>
      </c>
      <c r="AA223" t="s">
        <v>2657</v>
      </c>
      <c r="AB223" t="s">
        <v>74</v>
      </c>
      <c r="AC223" t="s">
        <v>74</v>
      </c>
      <c r="AD223" t="s">
        <v>74</v>
      </c>
      <c r="AE223" t="s">
        <v>74</v>
      </c>
      <c r="AF223" t="s">
        <v>74</v>
      </c>
      <c r="AG223">
        <v>0</v>
      </c>
      <c r="AH223">
        <v>28</v>
      </c>
      <c r="AI223">
        <v>32</v>
      </c>
      <c r="AJ223">
        <v>0</v>
      </c>
      <c r="AK223">
        <v>11</v>
      </c>
      <c r="AL223" t="s">
        <v>83</v>
      </c>
      <c r="AM223" t="s">
        <v>84</v>
      </c>
      <c r="AN223" t="s">
        <v>85</v>
      </c>
      <c r="AO223" t="s">
        <v>86</v>
      </c>
      <c r="AP223" t="s">
        <v>74</v>
      </c>
      <c r="AQ223" t="s">
        <v>74</v>
      </c>
      <c r="AR223" t="s">
        <v>87</v>
      </c>
      <c r="AS223" t="s">
        <v>88</v>
      </c>
      <c r="AT223" t="s">
        <v>2562</v>
      </c>
      <c r="AU223">
        <v>1992</v>
      </c>
      <c r="AV223">
        <v>4</v>
      </c>
      <c r="AW223">
        <v>2</v>
      </c>
      <c r="AX223" t="s">
        <v>74</v>
      </c>
      <c r="AY223" t="s">
        <v>74</v>
      </c>
      <c r="AZ223" t="s">
        <v>74</v>
      </c>
      <c r="BA223" t="s">
        <v>74</v>
      </c>
      <c r="BB223">
        <v>215</v>
      </c>
      <c r="BC223">
        <v>226</v>
      </c>
      <c r="BD223" t="s">
        <v>74</v>
      </c>
      <c r="BE223" t="s">
        <v>2658</v>
      </c>
      <c r="BF223" t="str">
        <f>HYPERLINK("http://dx.doi.org/10.1017/S0954102092000336","http://dx.doi.org/10.1017/S0954102092000336")</f>
        <v>http://dx.doi.org/10.1017/S0954102092000336</v>
      </c>
      <c r="BG223" t="s">
        <v>74</v>
      </c>
      <c r="BH223" t="s">
        <v>74</v>
      </c>
      <c r="BI223">
        <v>12</v>
      </c>
      <c r="BJ223" t="s">
        <v>91</v>
      </c>
      <c r="BK223" t="s">
        <v>92</v>
      </c>
      <c r="BL223" t="s">
        <v>93</v>
      </c>
      <c r="BM223" t="s">
        <v>2564</v>
      </c>
      <c r="BN223" t="s">
        <v>74</v>
      </c>
      <c r="BO223" t="s">
        <v>74</v>
      </c>
      <c r="BP223" t="s">
        <v>74</v>
      </c>
      <c r="BQ223" t="s">
        <v>74</v>
      </c>
      <c r="BR223" t="s">
        <v>95</v>
      </c>
      <c r="BS223" t="s">
        <v>2659</v>
      </c>
      <c r="BT223" t="str">
        <f>HYPERLINK("https%3A%2F%2Fwww.webofscience.com%2Fwos%2Fwoscc%2Ffull-record%2FWOS:A1992HX08600014","View Full Record in Web of Science")</f>
        <v>View Full Record in Web of Science</v>
      </c>
    </row>
    <row r="224" spans="1:72" x14ac:dyDescent="0.15">
      <c r="A224" t="s">
        <v>72</v>
      </c>
      <c r="B224" t="s">
        <v>2660</v>
      </c>
      <c r="C224" t="s">
        <v>74</v>
      </c>
      <c r="D224" t="s">
        <v>74</v>
      </c>
      <c r="E224" t="s">
        <v>74</v>
      </c>
      <c r="F224" t="s">
        <v>2660</v>
      </c>
      <c r="G224" t="s">
        <v>74</v>
      </c>
      <c r="H224" t="s">
        <v>74</v>
      </c>
      <c r="I224" t="s">
        <v>2661</v>
      </c>
      <c r="J224" t="s">
        <v>76</v>
      </c>
      <c r="K224" t="s">
        <v>74</v>
      </c>
      <c r="L224" t="s">
        <v>74</v>
      </c>
      <c r="M224" t="s">
        <v>77</v>
      </c>
      <c r="N224" t="s">
        <v>78</v>
      </c>
      <c r="O224" t="s">
        <v>74</v>
      </c>
      <c r="P224" t="s">
        <v>74</v>
      </c>
      <c r="Q224" t="s">
        <v>74</v>
      </c>
      <c r="R224" t="s">
        <v>74</v>
      </c>
      <c r="S224" t="s">
        <v>74</v>
      </c>
      <c r="T224" t="s">
        <v>2662</v>
      </c>
      <c r="U224" t="s">
        <v>74</v>
      </c>
      <c r="V224" t="s">
        <v>2663</v>
      </c>
      <c r="W224" t="s">
        <v>74</v>
      </c>
      <c r="X224" t="s">
        <v>74</v>
      </c>
      <c r="Y224" t="s">
        <v>2664</v>
      </c>
      <c r="Z224" t="s">
        <v>74</v>
      </c>
      <c r="AA224" t="s">
        <v>74</v>
      </c>
      <c r="AB224" t="s">
        <v>2665</v>
      </c>
      <c r="AC224" t="s">
        <v>74</v>
      </c>
      <c r="AD224" t="s">
        <v>74</v>
      </c>
      <c r="AE224" t="s">
        <v>74</v>
      </c>
      <c r="AF224" t="s">
        <v>74</v>
      </c>
      <c r="AG224">
        <v>0</v>
      </c>
      <c r="AH224">
        <v>11</v>
      </c>
      <c r="AI224">
        <v>11</v>
      </c>
      <c r="AJ224">
        <v>0</v>
      </c>
      <c r="AK224">
        <v>1</v>
      </c>
      <c r="AL224" t="s">
        <v>1392</v>
      </c>
      <c r="AM224" t="s">
        <v>205</v>
      </c>
      <c r="AN224" t="s">
        <v>1525</v>
      </c>
      <c r="AO224" t="s">
        <v>86</v>
      </c>
      <c r="AP224" t="s">
        <v>74</v>
      </c>
      <c r="AQ224" t="s">
        <v>74</v>
      </c>
      <c r="AR224" t="s">
        <v>87</v>
      </c>
      <c r="AS224" t="s">
        <v>88</v>
      </c>
      <c r="AT224" t="s">
        <v>2562</v>
      </c>
      <c r="AU224">
        <v>1992</v>
      </c>
      <c r="AV224">
        <v>4</v>
      </c>
      <c r="AW224">
        <v>2</v>
      </c>
      <c r="AX224" t="s">
        <v>74</v>
      </c>
      <c r="AY224" t="s">
        <v>74</v>
      </c>
      <c r="AZ224" t="s">
        <v>74</v>
      </c>
      <c r="BA224" t="s">
        <v>74</v>
      </c>
      <c r="BB224">
        <v>227</v>
      </c>
      <c r="BC224">
        <v>234</v>
      </c>
      <c r="BD224" t="s">
        <v>74</v>
      </c>
      <c r="BE224" t="s">
        <v>2666</v>
      </c>
      <c r="BF224" t="str">
        <f>HYPERLINK("http://dx.doi.org/10.1017/S0954102092000348","http://dx.doi.org/10.1017/S0954102092000348")</f>
        <v>http://dx.doi.org/10.1017/S0954102092000348</v>
      </c>
      <c r="BG224" t="s">
        <v>74</v>
      </c>
      <c r="BH224" t="s">
        <v>74</v>
      </c>
      <c r="BI224">
        <v>8</v>
      </c>
      <c r="BJ224" t="s">
        <v>91</v>
      </c>
      <c r="BK224" t="s">
        <v>92</v>
      </c>
      <c r="BL224" t="s">
        <v>93</v>
      </c>
      <c r="BM224" t="s">
        <v>2564</v>
      </c>
      <c r="BN224" t="s">
        <v>74</v>
      </c>
      <c r="BO224" t="s">
        <v>74</v>
      </c>
      <c r="BP224" t="s">
        <v>74</v>
      </c>
      <c r="BQ224" t="s">
        <v>74</v>
      </c>
      <c r="BR224" t="s">
        <v>95</v>
      </c>
      <c r="BS224" t="s">
        <v>2667</v>
      </c>
      <c r="BT224" t="str">
        <f>HYPERLINK("https%3A%2F%2Fwww.webofscience.com%2Fwos%2Fwoscc%2Ffull-record%2FWOS:A1992HX08600015","View Full Record in Web of Science")</f>
        <v>View Full Record in Web of Science</v>
      </c>
    </row>
    <row r="225" spans="1:72" x14ac:dyDescent="0.15">
      <c r="A225" t="s">
        <v>72</v>
      </c>
      <c r="B225" t="s">
        <v>2668</v>
      </c>
      <c r="C225" t="s">
        <v>74</v>
      </c>
      <c r="D225" t="s">
        <v>74</v>
      </c>
      <c r="E225" t="s">
        <v>74</v>
      </c>
      <c r="F225" t="s">
        <v>2668</v>
      </c>
      <c r="G225" t="s">
        <v>74</v>
      </c>
      <c r="H225" t="s">
        <v>74</v>
      </c>
      <c r="I225" t="s">
        <v>2669</v>
      </c>
      <c r="J225" t="s">
        <v>76</v>
      </c>
      <c r="K225" t="s">
        <v>74</v>
      </c>
      <c r="L225" t="s">
        <v>74</v>
      </c>
      <c r="M225" t="s">
        <v>77</v>
      </c>
      <c r="N225" t="s">
        <v>78</v>
      </c>
      <c r="O225" t="s">
        <v>74</v>
      </c>
      <c r="P225" t="s">
        <v>74</v>
      </c>
      <c r="Q225" t="s">
        <v>74</v>
      </c>
      <c r="R225" t="s">
        <v>74</v>
      </c>
      <c r="S225" t="s">
        <v>74</v>
      </c>
      <c r="T225" t="s">
        <v>2670</v>
      </c>
      <c r="U225" t="s">
        <v>74</v>
      </c>
      <c r="V225" t="s">
        <v>2671</v>
      </c>
      <c r="W225" t="s">
        <v>74</v>
      </c>
      <c r="X225" t="s">
        <v>74</v>
      </c>
      <c r="Y225" t="s">
        <v>2672</v>
      </c>
      <c r="Z225" t="s">
        <v>74</v>
      </c>
      <c r="AA225" t="s">
        <v>74</v>
      </c>
      <c r="AB225" t="s">
        <v>74</v>
      </c>
      <c r="AC225" t="s">
        <v>74</v>
      </c>
      <c r="AD225" t="s">
        <v>74</v>
      </c>
      <c r="AE225" t="s">
        <v>74</v>
      </c>
      <c r="AF225" t="s">
        <v>74</v>
      </c>
      <c r="AG225">
        <v>0</v>
      </c>
      <c r="AH225">
        <v>15</v>
      </c>
      <c r="AI225">
        <v>18</v>
      </c>
      <c r="AJ225">
        <v>0</v>
      </c>
      <c r="AK225">
        <v>0</v>
      </c>
      <c r="AL225" t="s">
        <v>83</v>
      </c>
      <c r="AM225" t="s">
        <v>84</v>
      </c>
      <c r="AN225" t="s">
        <v>85</v>
      </c>
      <c r="AO225" t="s">
        <v>86</v>
      </c>
      <c r="AP225" t="s">
        <v>74</v>
      </c>
      <c r="AQ225" t="s">
        <v>74</v>
      </c>
      <c r="AR225" t="s">
        <v>87</v>
      </c>
      <c r="AS225" t="s">
        <v>88</v>
      </c>
      <c r="AT225" t="s">
        <v>2562</v>
      </c>
      <c r="AU225">
        <v>1992</v>
      </c>
      <c r="AV225">
        <v>4</v>
      </c>
      <c r="AW225">
        <v>2</v>
      </c>
      <c r="AX225" t="s">
        <v>74</v>
      </c>
      <c r="AY225" t="s">
        <v>74</v>
      </c>
      <c r="AZ225" t="s">
        <v>74</v>
      </c>
      <c r="BA225" t="s">
        <v>74</v>
      </c>
      <c r="BB225">
        <v>235</v>
      </c>
      <c r="BC225">
        <v>237</v>
      </c>
      <c r="BD225" t="s">
        <v>74</v>
      </c>
      <c r="BE225" t="s">
        <v>2673</v>
      </c>
      <c r="BF225" t="str">
        <f>HYPERLINK("http://dx.doi.org/10.1017/S095410209200035X","http://dx.doi.org/10.1017/S095410209200035X")</f>
        <v>http://dx.doi.org/10.1017/S095410209200035X</v>
      </c>
      <c r="BG225" t="s">
        <v>74</v>
      </c>
      <c r="BH225" t="s">
        <v>74</v>
      </c>
      <c r="BI225">
        <v>3</v>
      </c>
      <c r="BJ225" t="s">
        <v>91</v>
      </c>
      <c r="BK225" t="s">
        <v>92</v>
      </c>
      <c r="BL225" t="s">
        <v>93</v>
      </c>
      <c r="BM225" t="s">
        <v>2564</v>
      </c>
      <c r="BN225" t="s">
        <v>74</v>
      </c>
      <c r="BO225" t="s">
        <v>74</v>
      </c>
      <c r="BP225" t="s">
        <v>74</v>
      </c>
      <c r="BQ225" t="s">
        <v>74</v>
      </c>
      <c r="BR225" t="s">
        <v>95</v>
      </c>
      <c r="BS225" t="s">
        <v>2674</v>
      </c>
      <c r="BT225" t="str">
        <f>HYPERLINK("https%3A%2F%2Fwww.webofscience.com%2Fwos%2Fwoscc%2Ffull-record%2FWOS:A1992HX08600016","View Full Record in Web of Science")</f>
        <v>View Full Record in Web of Science</v>
      </c>
    </row>
    <row r="226" spans="1:72" x14ac:dyDescent="0.15">
      <c r="A226" t="s">
        <v>72</v>
      </c>
      <c r="B226" t="s">
        <v>2675</v>
      </c>
      <c r="C226" t="s">
        <v>74</v>
      </c>
      <c r="D226" t="s">
        <v>74</v>
      </c>
      <c r="E226" t="s">
        <v>74</v>
      </c>
      <c r="F226" t="s">
        <v>2675</v>
      </c>
      <c r="G226" t="s">
        <v>74</v>
      </c>
      <c r="H226" t="s">
        <v>74</v>
      </c>
      <c r="I226" t="s">
        <v>2676</v>
      </c>
      <c r="J226" t="s">
        <v>76</v>
      </c>
      <c r="K226" t="s">
        <v>74</v>
      </c>
      <c r="L226" t="s">
        <v>74</v>
      </c>
      <c r="M226" t="s">
        <v>77</v>
      </c>
      <c r="N226" t="s">
        <v>337</v>
      </c>
      <c r="O226" t="s">
        <v>74</v>
      </c>
      <c r="P226" t="s">
        <v>74</v>
      </c>
      <c r="Q226" t="s">
        <v>74</v>
      </c>
      <c r="R226" t="s">
        <v>74</v>
      </c>
      <c r="S226" t="s">
        <v>74</v>
      </c>
      <c r="T226" t="s">
        <v>74</v>
      </c>
      <c r="U226" t="s">
        <v>74</v>
      </c>
      <c r="V226" t="s">
        <v>74</v>
      </c>
      <c r="W226" t="s">
        <v>74</v>
      </c>
      <c r="X226" t="s">
        <v>74</v>
      </c>
      <c r="Y226" t="s">
        <v>2677</v>
      </c>
      <c r="Z226" t="s">
        <v>74</v>
      </c>
      <c r="AA226" t="s">
        <v>74</v>
      </c>
      <c r="AB226" t="s">
        <v>74</v>
      </c>
      <c r="AC226" t="s">
        <v>74</v>
      </c>
      <c r="AD226" t="s">
        <v>74</v>
      </c>
      <c r="AE226" t="s">
        <v>74</v>
      </c>
      <c r="AF226" t="s">
        <v>74</v>
      </c>
      <c r="AG226">
        <v>0</v>
      </c>
      <c r="AH226">
        <v>0</v>
      </c>
      <c r="AI226">
        <v>0</v>
      </c>
      <c r="AJ226">
        <v>0</v>
      </c>
      <c r="AK226">
        <v>0</v>
      </c>
      <c r="AL226" t="s">
        <v>83</v>
      </c>
      <c r="AM226" t="s">
        <v>84</v>
      </c>
      <c r="AN226" t="s">
        <v>85</v>
      </c>
      <c r="AO226" t="s">
        <v>86</v>
      </c>
      <c r="AP226" t="s">
        <v>74</v>
      </c>
      <c r="AQ226" t="s">
        <v>74</v>
      </c>
      <c r="AR226" t="s">
        <v>87</v>
      </c>
      <c r="AS226" t="s">
        <v>88</v>
      </c>
      <c r="AT226" t="s">
        <v>2562</v>
      </c>
      <c r="AU226">
        <v>1992</v>
      </c>
      <c r="AV226">
        <v>4</v>
      </c>
      <c r="AW226">
        <v>2</v>
      </c>
      <c r="AX226" t="s">
        <v>74</v>
      </c>
      <c r="AY226" t="s">
        <v>74</v>
      </c>
      <c r="AZ226" t="s">
        <v>74</v>
      </c>
      <c r="BA226" t="s">
        <v>74</v>
      </c>
      <c r="BB226">
        <v>239</v>
      </c>
      <c r="BC226">
        <v>240</v>
      </c>
      <c r="BD226" t="s">
        <v>74</v>
      </c>
      <c r="BE226" t="s">
        <v>2678</v>
      </c>
      <c r="BF226" t="str">
        <f>HYPERLINK("http://dx.doi.org/10.1017/S0954102092000361","http://dx.doi.org/10.1017/S0954102092000361")</f>
        <v>http://dx.doi.org/10.1017/S0954102092000361</v>
      </c>
      <c r="BG226" t="s">
        <v>74</v>
      </c>
      <c r="BH226" t="s">
        <v>74</v>
      </c>
      <c r="BI226">
        <v>2</v>
      </c>
      <c r="BJ226" t="s">
        <v>91</v>
      </c>
      <c r="BK226" t="s">
        <v>92</v>
      </c>
      <c r="BL226" t="s">
        <v>93</v>
      </c>
      <c r="BM226" t="s">
        <v>2564</v>
      </c>
      <c r="BN226" t="s">
        <v>74</v>
      </c>
      <c r="BO226" t="s">
        <v>74</v>
      </c>
      <c r="BP226" t="s">
        <v>74</v>
      </c>
      <c r="BQ226" t="s">
        <v>74</v>
      </c>
      <c r="BR226" t="s">
        <v>95</v>
      </c>
      <c r="BS226" t="s">
        <v>2679</v>
      </c>
      <c r="BT226" t="str">
        <f>HYPERLINK("https%3A%2F%2Fwww.webofscience.com%2Fwos%2Fwoscc%2Ffull-record%2FWOS:A1992HX08600017","View Full Record in Web of Science")</f>
        <v>View Full Record in Web of Science</v>
      </c>
    </row>
    <row r="227" spans="1:72" x14ac:dyDescent="0.15">
      <c r="A227" t="s">
        <v>72</v>
      </c>
      <c r="B227" t="s">
        <v>2680</v>
      </c>
      <c r="C227" t="s">
        <v>74</v>
      </c>
      <c r="D227" t="s">
        <v>74</v>
      </c>
      <c r="E227" t="s">
        <v>74</v>
      </c>
      <c r="F227" t="s">
        <v>2680</v>
      </c>
      <c r="G227" t="s">
        <v>74</v>
      </c>
      <c r="H227" t="s">
        <v>74</v>
      </c>
      <c r="I227" t="s">
        <v>2681</v>
      </c>
      <c r="J227" t="s">
        <v>76</v>
      </c>
      <c r="K227" t="s">
        <v>74</v>
      </c>
      <c r="L227" t="s">
        <v>74</v>
      </c>
      <c r="M227" t="s">
        <v>77</v>
      </c>
      <c r="N227" t="s">
        <v>78</v>
      </c>
      <c r="O227" t="s">
        <v>74</v>
      </c>
      <c r="P227" t="s">
        <v>74</v>
      </c>
      <c r="Q227" t="s">
        <v>74</v>
      </c>
      <c r="R227" t="s">
        <v>74</v>
      </c>
      <c r="S227" t="s">
        <v>74</v>
      </c>
      <c r="T227" t="s">
        <v>2682</v>
      </c>
      <c r="U227" t="s">
        <v>74</v>
      </c>
      <c r="V227" t="s">
        <v>2683</v>
      </c>
      <c r="W227" t="s">
        <v>74</v>
      </c>
      <c r="X227" t="s">
        <v>74</v>
      </c>
      <c r="Y227" t="s">
        <v>2684</v>
      </c>
      <c r="Z227" t="s">
        <v>74</v>
      </c>
      <c r="AA227" t="s">
        <v>74</v>
      </c>
      <c r="AB227" t="s">
        <v>2685</v>
      </c>
      <c r="AC227" t="s">
        <v>74</v>
      </c>
      <c r="AD227" t="s">
        <v>74</v>
      </c>
      <c r="AE227" t="s">
        <v>74</v>
      </c>
      <c r="AF227" t="s">
        <v>74</v>
      </c>
      <c r="AG227">
        <v>0</v>
      </c>
      <c r="AH227">
        <v>21</v>
      </c>
      <c r="AI227">
        <v>22</v>
      </c>
      <c r="AJ227">
        <v>0</v>
      </c>
      <c r="AK227">
        <v>1</v>
      </c>
      <c r="AL227" t="s">
        <v>1392</v>
      </c>
      <c r="AM227" t="s">
        <v>205</v>
      </c>
      <c r="AN227" t="s">
        <v>1525</v>
      </c>
      <c r="AO227" t="s">
        <v>86</v>
      </c>
      <c r="AP227" t="s">
        <v>74</v>
      </c>
      <c r="AQ227" t="s">
        <v>74</v>
      </c>
      <c r="AR227" t="s">
        <v>87</v>
      </c>
      <c r="AS227" t="s">
        <v>88</v>
      </c>
      <c r="AT227" t="s">
        <v>2562</v>
      </c>
      <c r="AU227">
        <v>1992</v>
      </c>
      <c r="AV227">
        <v>4</v>
      </c>
      <c r="AW227">
        <v>2</v>
      </c>
      <c r="AX227" t="s">
        <v>74</v>
      </c>
      <c r="AY227" t="s">
        <v>74</v>
      </c>
      <c r="AZ227" t="s">
        <v>74</v>
      </c>
      <c r="BA227" t="s">
        <v>74</v>
      </c>
      <c r="BB227">
        <v>241</v>
      </c>
      <c r="BC227">
        <v>248</v>
      </c>
      <c r="BD227" t="s">
        <v>74</v>
      </c>
      <c r="BE227" t="s">
        <v>2686</v>
      </c>
      <c r="BF227" t="str">
        <f>HYPERLINK("http://dx.doi.org/10.1017/S0954102092000373","http://dx.doi.org/10.1017/S0954102092000373")</f>
        <v>http://dx.doi.org/10.1017/S0954102092000373</v>
      </c>
      <c r="BG227" t="s">
        <v>74</v>
      </c>
      <c r="BH227" t="s">
        <v>74</v>
      </c>
      <c r="BI227">
        <v>8</v>
      </c>
      <c r="BJ227" t="s">
        <v>91</v>
      </c>
      <c r="BK227" t="s">
        <v>92</v>
      </c>
      <c r="BL227" t="s">
        <v>93</v>
      </c>
      <c r="BM227" t="s">
        <v>2564</v>
      </c>
      <c r="BN227" t="s">
        <v>74</v>
      </c>
      <c r="BO227" t="s">
        <v>74</v>
      </c>
      <c r="BP227" t="s">
        <v>74</v>
      </c>
      <c r="BQ227" t="s">
        <v>74</v>
      </c>
      <c r="BR227" t="s">
        <v>95</v>
      </c>
      <c r="BS227" t="s">
        <v>2687</v>
      </c>
      <c r="BT227" t="str">
        <f>HYPERLINK("https%3A%2F%2Fwww.webofscience.com%2Fwos%2Fwoscc%2Ffull-record%2FWOS:A1992HX08600018","View Full Record in Web of Science")</f>
        <v>View Full Record in Web of Science</v>
      </c>
    </row>
    <row r="228" spans="1:72" x14ac:dyDescent="0.15">
      <c r="A228" t="s">
        <v>72</v>
      </c>
      <c r="B228" t="s">
        <v>2688</v>
      </c>
      <c r="C228" t="s">
        <v>74</v>
      </c>
      <c r="D228" t="s">
        <v>74</v>
      </c>
      <c r="E228" t="s">
        <v>74</v>
      </c>
      <c r="F228" t="s">
        <v>2688</v>
      </c>
      <c r="G228" t="s">
        <v>74</v>
      </c>
      <c r="H228" t="s">
        <v>74</v>
      </c>
      <c r="I228" t="s">
        <v>2689</v>
      </c>
      <c r="J228" t="s">
        <v>1271</v>
      </c>
      <c r="K228" t="s">
        <v>74</v>
      </c>
      <c r="L228" t="s">
        <v>74</v>
      </c>
      <c r="M228" t="s">
        <v>77</v>
      </c>
      <c r="N228" t="s">
        <v>78</v>
      </c>
      <c r="O228" t="s">
        <v>74</v>
      </c>
      <c r="P228" t="s">
        <v>74</v>
      </c>
      <c r="Q228" t="s">
        <v>74</v>
      </c>
      <c r="R228" t="s">
        <v>74</v>
      </c>
      <c r="S228" t="s">
        <v>74</v>
      </c>
      <c r="T228" t="s">
        <v>74</v>
      </c>
      <c r="U228" t="s">
        <v>2690</v>
      </c>
      <c r="V228" t="s">
        <v>2691</v>
      </c>
      <c r="W228" t="s">
        <v>2692</v>
      </c>
      <c r="X228" t="s">
        <v>2693</v>
      </c>
      <c r="Y228" t="s">
        <v>74</v>
      </c>
      <c r="Z228" t="s">
        <v>74</v>
      </c>
      <c r="AA228" t="s">
        <v>74</v>
      </c>
      <c r="AB228" t="s">
        <v>2694</v>
      </c>
      <c r="AC228" t="s">
        <v>74</v>
      </c>
      <c r="AD228" t="s">
        <v>74</v>
      </c>
      <c r="AE228" t="s">
        <v>74</v>
      </c>
      <c r="AF228" t="s">
        <v>74</v>
      </c>
      <c r="AG228">
        <v>28</v>
      </c>
      <c r="AH228">
        <v>87</v>
      </c>
      <c r="AI228">
        <v>97</v>
      </c>
      <c r="AJ228">
        <v>2</v>
      </c>
      <c r="AK228">
        <v>9</v>
      </c>
      <c r="AL228" t="s">
        <v>1276</v>
      </c>
      <c r="AM228" t="s">
        <v>309</v>
      </c>
      <c r="AN228" t="s">
        <v>1277</v>
      </c>
      <c r="AO228" t="s">
        <v>1278</v>
      </c>
      <c r="AP228" t="s">
        <v>74</v>
      </c>
      <c r="AQ228" t="s">
        <v>74</v>
      </c>
      <c r="AR228" t="s">
        <v>1279</v>
      </c>
      <c r="AS228" t="s">
        <v>1280</v>
      </c>
      <c r="AT228" t="s">
        <v>2562</v>
      </c>
      <c r="AU228">
        <v>1992</v>
      </c>
      <c r="AV228">
        <v>58</v>
      </c>
      <c r="AW228">
        <v>6</v>
      </c>
      <c r="AX228" t="s">
        <v>74</v>
      </c>
      <c r="AY228" t="s">
        <v>74</v>
      </c>
      <c r="AZ228" t="s">
        <v>74</v>
      </c>
      <c r="BA228" t="s">
        <v>74</v>
      </c>
      <c r="BB228">
        <v>1918</v>
      </c>
      <c r="BC228">
        <v>1923</v>
      </c>
      <c r="BD228" t="s">
        <v>74</v>
      </c>
      <c r="BE228" t="s">
        <v>2695</v>
      </c>
      <c r="BF228" t="str">
        <f>HYPERLINK("http://dx.doi.org/10.1128/AEM.58.6.1918-1923.1992","http://dx.doi.org/10.1128/AEM.58.6.1918-1923.1992")</f>
        <v>http://dx.doi.org/10.1128/AEM.58.6.1918-1923.1992</v>
      </c>
      <c r="BG228" t="s">
        <v>74</v>
      </c>
      <c r="BH228" t="s">
        <v>74</v>
      </c>
      <c r="BI228">
        <v>6</v>
      </c>
      <c r="BJ228" t="s">
        <v>1282</v>
      </c>
      <c r="BK228" t="s">
        <v>92</v>
      </c>
      <c r="BL228" t="s">
        <v>1282</v>
      </c>
      <c r="BM228" t="s">
        <v>2696</v>
      </c>
      <c r="BN228">
        <v>1622266</v>
      </c>
      <c r="BO228" t="s">
        <v>1284</v>
      </c>
      <c r="BP228" t="s">
        <v>74</v>
      </c>
      <c r="BQ228" t="s">
        <v>74</v>
      </c>
      <c r="BR228" t="s">
        <v>95</v>
      </c>
      <c r="BS228" t="s">
        <v>2697</v>
      </c>
      <c r="BT228" t="str">
        <f>HYPERLINK("https%3A%2F%2Fwww.webofscience.com%2Fwos%2Fwoscc%2Ffull-record%2FWOS:A1992HX94500019","View Full Record in Web of Science")</f>
        <v>View Full Record in Web of Science</v>
      </c>
    </row>
    <row r="229" spans="1:72" x14ac:dyDescent="0.15">
      <c r="A229" t="s">
        <v>72</v>
      </c>
      <c r="B229" t="s">
        <v>2698</v>
      </c>
      <c r="C229" t="s">
        <v>74</v>
      </c>
      <c r="D229" t="s">
        <v>74</v>
      </c>
      <c r="E229" t="s">
        <v>74</v>
      </c>
      <c r="F229" t="s">
        <v>2698</v>
      </c>
      <c r="G229" t="s">
        <v>74</v>
      </c>
      <c r="H229" t="s">
        <v>74</v>
      </c>
      <c r="I229" t="s">
        <v>2699</v>
      </c>
      <c r="J229" t="s">
        <v>2700</v>
      </c>
      <c r="K229" t="s">
        <v>74</v>
      </c>
      <c r="L229" t="s">
        <v>74</v>
      </c>
      <c r="M229" t="s">
        <v>77</v>
      </c>
      <c r="N229" t="s">
        <v>78</v>
      </c>
      <c r="O229" t="s">
        <v>74</v>
      </c>
      <c r="P229" t="s">
        <v>74</v>
      </c>
      <c r="Q229" t="s">
        <v>74</v>
      </c>
      <c r="R229" t="s">
        <v>74</v>
      </c>
      <c r="S229" t="s">
        <v>74</v>
      </c>
      <c r="T229" t="s">
        <v>74</v>
      </c>
      <c r="U229" t="s">
        <v>2701</v>
      </c>
      <c r="V229" t="s">
        <v>2702</v>
      </c>
      <c r="W229" t="s">
        <v>74</v>
      </c>
      <c r="X229" t="s">
        <v>74</v>
      </c>
      <c r="Y229" t="s">
        <v>2703</v>
      </c>
      <c r="Z229" t="s">
        <v>74</v>
      </c>
      <c r="AA229" t="s">
        <v>74</v>
      </c>
      <c r="AB229" t="s">
        <v>74</v>
      </c>
      <c r="AC229" t="s">
        <v>74</v>
      </c>
      <c r="AD229" t="s">
        <v>74</v>
      </c>
      <c r="AE229" t="s">
        <v>74</v>
      </c>
      <c r="AF229" t="s">
        <v>74</v>
      </c>
      <c r="AG229">
        <v>79</v>
      </c>
      <c r="AH229">
        <v>27</v>
      </c>
      <c r="AI229">
        <v>34</v>
      </c>
      <c r="AJ229">
        <v>1</v>
      </c>
      <c r="AK229">
        <v>7</v>
      </c>
      <c r="AL229" t="s">
        <v>2704</v>
      </c>
      <c r="AM229" t="s">
        <v>2705</v>
      </c>
      <c r="AN229" t="s">
        <v>2706</v>
      </c>
      <c r="AO229" t="s">
        <v>2707</v>
      </c>
      <c r="AP229" t="s">
        <v>74</v>
      </c>
      <c r="AQ229" t="s">
        <v>74</v>
      </c>
      <c r="AR229" t="s">
        <v>2708</v>
      </c>
      <c r="AS229" t="s">
        <v>74</v>
      </c>
      <c r="AT229" t="s">
        <v>2562</v>
      </c>
      <c r="AU229">
        <v>1992</v>
      </c>
      <c r="AV229">
        <v>41</v>
      </c>
      <c r="AW229">
        <v>2</v>
      </c>
      <c r="AX229" t="s">
        <v>74</v>
      </c>
      <c r="AY229" t="s">
        <v>74</v>
      </c>
      <c r="AZ229" t="s">
        <v>74</v>
      </c>
      <c r="BA229" t="s">
        <v>74</v>
      </c>
      <c r="BB229">
        <v>101</v>
      </c>
      <c r="BC229">
        <v>130</v>
      </c>
      <c r="BD229" t="s">
        <v>74</v>
      </c>
      <c r="BE229" t="s">
        <v>74</v>
      </c>
      <c r="BF229" t="s">
        <v>74</v>
      </c>
      <c r="BG229" t="s">
        <v>74</v>
      </c>
      <c r="BH229" t="s">
        <v>74</v>
      </c>
      <c r="BI229">
        <v>30</v>
      </c>
      <c r="BJ229" t="s">
        <v>557</v>
      </c>
      <c r="BK229" t="s">
        <v>92</v>
      </c>
      <c r="BL229" t="s">
        <v>557</v>
      </c>
      <c r="BM229" t="s">
        <v>2709</v>
      </c>
      <c r="BN229" t="s">
        <v>74</v>
      </c>
      <c r="BO229" t="s">
        <v>74</v>
      </c>
      <c r="BP229" t="s">
        <v>74</v>
      </c>
      <c r="BQ229" t="s">
        <v>74</v>
      </c>
      <c r="BR229" t="s">
        <v>95</v>
      </c>
      <c r="BS229" t="s">
        <v>2710</v>
      </c>
      <c r="BT229" t="str">
        <f>HYPERLINK("https%3A%2F%2Fwww.webofscience.com%2Fwos%2Fwoscc%2Ffull-record%2FWOS:A1992HX59400001","View Full Record in Web of Science")</f>
        <v>View Full Record in Web of Science</v>
      </c>
    </row>
    <row r="230" spans="1:72" x14ac:dyDescent="0.15">
      <c r="A230" t="s">
        <v>72</v>
      </c>
      <c r="B230" t="s">
        <v>2711</v>
      </c>
      <c r="C230" t="s">
        <v>74</v>
      </c>
      <c r="D230" t="s">
        <v>74</v>
      </c>
      <c r="E230" t="s">
        <v>74</v>
      </c>
      <c r="F230" t="s">
        <v>2711</v>
      </c>
      <c r="G230" t="s">
        <v>74</v>
      </c>
      <c r="H230" t="s">
        <v>74</v>
      </c>
      <c r="I230" t="s">
        <v>2712</v>
      </c>
      <c r="J230" t="s">
        <v>2700</v>
      </c>
      <c r="K230" t="s">
        <v>74</v>
      </c>
      <c r="L230" t="s">
        <v>74</v>
      </c>
      <c r="M230" t="s">
        <v>77</v>
      </c>
      <c r="N230" t="s">
        <v>78</v>
      </c>
      <c r="O230" t="s">
        <v>74</v>
      </c>
      <c r="P230" t="s">
        <v>74</v>
      </c>
      <c r="Q230" t="s">
        <v>74</v>
      </c>
      <c r="R230" t="s">
        <v>74</v>
      </c>
      <c r="S230" t="s">
        <v>74</v>
      </c>
      <c r="T230" t="s">
        <v>74</v>
      </c>
      <c r="U230" t="s">
        <v>2713</v>
      </c>
      <c r="V230" t="s">
        <v>2714</v>
      </c>
      <c r="W230" t="s">
        <v>74</v>
      </c>
      <c r="X230" t="s">
        <v>74</v>
      </c>
      <c r="Y230" t="s">
        <v>2715</v>
      </c>
      <c r="Z230" t="s">
        <v>74</v>
      </c>
      <c r="AA230" t="s">
        <v>74</v>
      </c>
      <c r="AB230" t="s">
        <v>74</v>
      </c>
      <c r="AC230" t="s">
        <v>74</v>
      </c>
      <c r="AD230" t="s">
        <v>74</v>
      </c>
      <c r="AE230" t="s">
        <v>74</v>
      </c>
      <c r="AF230" t="s">
        <v>74</v>
      </c>
      <c r="AG230">
        <v>11</v>
      </c>
      <c r="AH230">
        <v>13</v>
      </c>
      <c r="AI230">
        <v>15</v>
      </c>
      <c r="AJ230">
        <v>0</v>
      </c>
      <c r="AK230">
        <v>0</v>
      </c>
      <c r="AL230" t="s">
        <v>2704</v>
      </c>
      <c r="AM230" t="s">
        <v>2705</v>
      </c>
      <c r="AN230" t="s">
        <v>2706</v>
      </c>
      <c r="AO230" t="s">
        <v>2707</v>
      </c>
      <c r="AP230" t="s">
        <v>74</v>
      </c>
      <c r="AQ230" t="s">
        <v>74</v>
      </c>
      <c r="AR230" t="s">
        <v>2708</v>
      </c>
      <c r="AS230" t="s">
        <v>74</v>
      </c>
      <c r="AT230" t="s">
        <v>2562</v>
      </c>
      <c r="AU230">
        <v>1992</v>
      </c>
      <c r="AV230">
        <v>41</v>
      </c>
      <c r="AW230">
        <v>2</v>
      </c>
      <c r="AX230" t="s">
        <v>74</v>
      </c>
      <c r="AY230" t="s">
        <v>74</v>
      </c>
      <c r="AZ230" t="s">
        <v>74</v>
      </c>
      <c r="BA230" t="s">
        <v>74</v>
      </c>
      <c r="BB230">
        <v>131</v>
      </c>
      <c r="BC230">
        <v>158</v>
      </c>
      <c r="BD230" t="s">
        <v>74</v>
      </c>
      <c r="BE230" t="s">
        <v>74</v>
      </c>
      <c r="BF230" t="s">
        <v>74</v>
      </c>
      <c r="BG230" t="s">
        <v>74</v>
      </c>
      <c r="BH230" t="s">
        <v>74</v>
      </c>
      <c r="BI230">
        <v>28</v>
      </c>
      <c r="BJ230" t="s">
        <v>557</v>
      </c>
      <c r="BK230" t="s">
        <v>92</v>
      </c>
      <c r="BL230" t="s">
        <v>557</v>
      </c>
      <c r="BM230" t="s">
        <v>2709</v>
      </c>
      <c r="BN230" t="s">
        <v>74</v>
      </c>
      <c r="BO230" t="s">
        <v>74</v>
      </c>
      <c r="BP230" t="s">
        <v>74</v>
      </c>
      <c r="BQ230" t="s">
        <v>74</v>
      </c>
      <c r="BR230" t="s">
        <v>95</v>
      </c>
      <c r="BS230" t="s">
        <v>2716</v>
      </c>
      <c r="BT230" t="str">
        <f>HYPERLINK("https%3A%2F%2Fwww.webofscience.com%2Fwos%2Fwoscc%2Ffull-record%2FWOS:A1992HX59400002","View Full Record in Web of Science")</f>
        <v>View Full Record in Web of Science</v>
      </c>
    </row>
    <row r="231" spans="1:72" x14ac:dyDescent="0.15">
      <c r="A231" t="s">
        <v>72</v>
      </c>
      <c r="B231" t="s">
        <v>2717</v>
      </c>
      <c r="C231" t="s">
        <v>74</v>
      </c>
      <c r="D231" t="s">
        <v>74</v>
      </c>
      <c r="E231" t="s">
        <v>74</v>
      </c>
      <c r="F231" t="s">
        <v>2717</v>
      </c>
      <c r="G231" t="s">
        <v>74</v>
      </c>
      <c r="H231" t="s">
        <v>74</v>
      </c>
      <c r="I231" t="s">
        <v>2718</v>
      </c>
      <c r="J231" t="s">
        <v>2700</v>
      </c>
      <c r="K231" t="s">
        <v>74</v>
      </c>
      <c r="L231" t="s">
        <v>74</v>
      </c>
      <c r="M231" t="s">
        <v>77</v>
      </c>
      <c r="N231" t="s">
        <v>78</v>
      </c>
      <c r="O231" t="s">
        <v>74</v>
      </c>
      <c r="P231" t="s">
        <v>74</v>
      </c>
      <c r="Q231" t="s">
        <v>74</v>
      </c>
      <c r="R231" t="s">
        <v>74</v>
      </c>
      <c r="S231" t="s">
        <v>74</v>
      </c>
      <c r="T231" t="s">
        <v>74</v>
      </c>
      <c r="U231" t="s">
        <v>74</v>
      </c>
      <c r="V231" t="s">
        <v>2719</v>
      </c>
      <c r="W231" t="s">
        <v>74</v>
      </c>
      <c r="X231" t="s">
        <v>74</v>
      </c>
      <c r="Y231" t="s">
        <v>2720</v>
      </c>
      <c r="Z231" t="s">
        <v>74</v>
      </c>
      <c r="AA231" t="s">
        <v>74</v>
      </c>
      <c r="AB231" t="s">
        <v>74</v>
      </c>
      <c r="AC231" t="s">
        <v>74</v>
      </c>
      <c r="AD231" t="s">
        <v>74</v>
      </c>
      <c r="AE231" t="s">
        <v>74</v>
      </c>
      <c r="AF231" t="s">
        <v>74</v>
      </c>
      <c r="AG231">
        <v>13</v>
      </c>
      <c r="AH231">
        <v>1</v>
      </c>
      <c r="AI231">
        <v>1</v>
      </c>
      <c r="AJ231">
        <v>1</v>
      </c>
      <c r="AK231">
        <v>5</v>
      </c>
      <c r="AL231" t="s">
        <v>2704</v>
      </c>
      <c r="AM231" t="s">
        <v>2705</v>
      </c>
      <c r="AN231" t="s">
        <v>2706</v>
      </c>
      <c r="AO231" t="s">
        <v>2707</v>
      </c>
      <c r="AP231" t="s">
        <v>74</v>
      </c>
      <c r="AQ231" t="s">
        <v>74</v>
      </c>
      <c r="AR231" t="s">
        <v>2708</v>
      </c>
      <c r="AS231" t="s">
        <v>74</v>
      </c>
      <c r="AT231" t="s">
        <v>2562</v>
      </c>
      <c r="AU231">
        <v>1992</v>
      </c>
      <c r="AV231">
        <v>41</v>
      </c>
      <c r="AW231">
        <v>2</v>
      </c>
      <c r="AX231" t="s">
        <v>74</v>
      </c>
      <c r="AY231" t="s">
        <v>74</v>
      </c>
      <c r="AZ231" t="s">
        <v>74</v>
      </c>
      <c r="BA231" t="s">
        <v>74</v>
      </c>
      <c r="BB231">
        <v>159</v>
      </c>
      <c r="BC231">
        <v>163</v>
      </c>
      <c r="BD231" t="s">
        <v>74</v>
      </c>
      <c r="BE231" t="s">
        <v>74</v>
      </c>
      <c r="BF231" t="s">
        <v>74</v>
      </c>
      <c r="BG231" t="s">
        <v>74</v>
      </c>
      <c r="BH231" t="s">
        <v>74</v>
      </c>
      <c r="BI231">
        <v>5</v>
      </c>
      <c r="BJ231" t="s">
        <v>557</v>
      </c>
      <c r="BK231" t="s">
        <v>92</v>
      </c>
      <c r="BL231" t="s">
        <v>557</v>
      </c>
      <c r="BM231" t="s">
        <v>2709</v>
      </c>
      <c r="BN231" t="s">
        <v>74</v>
      </c>
      <c r="BO231" t="s">
        <v>74</v>
      </c>
      <c r="BP231" t="s">
        <v>74</v>
      </c>
      <c r="BQ231" t="s">
        <v>74</v>
      </c>
      <c r="BR231" t="s">
        <v>95</v>
      </c>
      <c r="BS231" t="s">
        <v>2721</v>
      </c>
      <c r="BT231" t="str">
        <f>HYPERLINK("https%3A%2F%2Fwww.webofscience.com%2Fwos%2Fwoscc%2Ffull-record%2FWOS:A1992HX59400003","View Full Record in Web of Science")</f>
        <v>View Full Record in Web of Science</v>
      </c>
    </row>
    <row r="232" spans="1:72" x14ac:dyDescent="0.15">
      <c r="A232" t="s">
        <v>72</v>
      </c>
      <c r="B232" t="s">
        <v>2722</v>
      </c>
      <c r="C232" t="s">
        <v>74</v>
      </c>
      <c r="D232" t="s">
        <v>74</v>
      </c>
      <c r="E232" t="s">
        <v>74</v>
      </c>
      <c r="F232" t="s">
        <v>2722</v>
      </c>
      <c r="G232" t="s">
        <v>74</v>
      </c>
      <c r="H232" t="s">
        <v>74</v>
      </c>
      <c r="I232" t="s">
        <v>2723</v>
      </c>
      <c r="J232" t="s">
        <v>2724</v>
      </c>
      <c r="K232" t="s">
        <v>74</v>
      </c>
      <c r="L232" t="s">
        <v>74</v>
      </c>
      <c r="M232" t="s">
        <v>77</v>
      </c>
      <c r="N232" t="s">
        <v>337</v>
      </c>
      <c r="O232" t="s">
        <v>74</v>
      </c>
      <c r="P232" t="s">
        <v>74</v>
      </c>
      <c r="Q232" t="s">
        <v>74</v>
      </c>
      <c r="R232" t="s">
        <v>74</v>
      </c>
      <c r="S232" t="s">
        <v>74</v>
      </c>
      <c r="T232" t="s">
        <v>2725</v>
      </c>
      <c r="U232" t="s">
        <v>74</v>
      </c>
      <c r="V232" t="s">
        <v>2726</v>
      </c>
      <c r="W232" t="s">
        <v>2727</v>
      </c>
      <c r="X232" t="s">
        <v>2728</v>
      </c>
      <c r="Y232" t="s">
        <v>2729</v>
      </c>
      <c r="Z232" t="s">
        <v>74</v>
      </c>
      <c r="AA232" t="s">
        <v>2730</v>
      </c>
      <c r="AB232" t="s">
        <v>2731</v>
      </c>
      <c r="AC232" t="s">
        <v>74</v>
      </c>
      <c r="AD232" t="s">
        <v>74</v>
      </c>
      <c r="AE232" t="s">
        <v>74</v>
      </c>
      <c r="AF232" t="s">
        <v>74</v>
      </c>
      <c r="AG232">
        <v>5</v>
      </c>
      <c r="AH232">
        <v>4</v>
      </c>
      <c r="AI232">
        <v>5</v>
      </c>
      <c r="AJ232">
        <v>0</v>
      </c>
      <c r="AK232">
        <v>5</v>
      </c>
      <c r="AL232" t="s">
        <v>255</v>
      </c>
      <c r="AM232" t="s">
        <v>84</v>
      </c>
      <c r="AN232" t="s">
        <v>1940</v>
      </c>
      <c r="AO232" t="s">
        <v>2732</v>
      </c>
      <c r="AP232" t="s">
        <v>74</v>
      </c>
      <c r="AQ232" t="s">
        <v>74</v>
      </c>
      <c r="AR232" t="s">
        <v>2733</v>
      </c>
      <c r="AS232" t="s">
        <v>74</v>
      </c>
      <c r="AT232" t="s">
        <v>2562</v>
      </c>
      <c r="AU232">
        <v>1992</v>
      </c>
      <c r="AV232">
        <v>26</v>
      </c>
      <c r="AW232">
        <v>8</v>
      </c>
      <c r="AX232" t="s">
        <v>74</v>
      </c>
      <c r="AY232" t="s">
        <v>74</v>
      </c>
      <c r="AZ232" t="s">
        <v>74</v>
      </c>
      <c r="BA232" t="s">
        <v>74</v>
      </c>
      <c r="BB232">
        <v>1549</v>
      </c>
      <c r="BC232">
        <v>1550</v>
      </c>
      <c r="BD232" t="s">
        <v>74</v>
      </c>
      <c r="BE232" t="s">
        <v>2734</v>
      </c>
      <c r="BF232" t="str">
        <f>HYPERLINK("http://dx.doi.org/10.1016/0960-1686(92)90139-C","http://dx.doi.org/10.1016/0960-1686(92)90139-C")</f>
        <v>http://dx.doi.org/10.1016/0960-1686(92)90139-C</v>
      </c>
      <c r="BG232" t="s">
        <v>74</v>
      </c>
      <c r="BH232" t="s">
        <v>74</v>
      </c>
      <c r="BI232">
        <v>2</v>
      </c>
      <c r="BJ232" t="s">
        <v>1324</v>
      </c>
      <c r="BK232" t="s">
        <v>92</v>
      </c>
      <c r="BL232" t="s">
        <v>1325</v>
      </c>
      <c r="BM232" t="s">
        <v>2735</v>
      </c>
      <c r="BN232" t="s">
        <v>74</v>
      </c>
      <c r="BO232" t="s">
        <v>74</v>
      </c>
      <c r="BP232" t="s">
        <v>74</v>
      </c>
      <c r="BQ232" t="s">
        <v>74</v>
      </c>
      <c r="BR232" t="s">
        <v>95</v>
      </c>
      <c r="BS232" t="s">
        <v>2736</v>
      </c>
      <c r="BT232" t="str">
        <f>HYPERLINK("https%3A%2F%2Fwww.webofscience.com%2Fwos%2Fwoscc%2Ffull-record%2FWOS:A1992HR20600018","View Full Record in Web of Science")</f>
        <v>View Full Record in Web of Science</v>
      </c>
    </row>
    <row r="233" spans="1:72" x14ac:dyDescent="0.15">
      <c r="A233" t="s">
        <v>72</v>
      </c>
      <c r="B233" t="s">
        <v>2737</v>
      </c>
      <c r="C233" t="s">
        <v>74</v>
      </c>
      <c r="D233" t="s">
        <v>74</v>
      </c>
      <c r="E233" t="s">
        <v>74</v>
      </c>
      <c r="F233" t="s">
        <v>2737</v>
      </c>
      <c r="G233" t="s">
        <v>74</v>
      </c>
      <c r="H233" t="s">
        <v>74</v>
      </c>
      <c r="I233" t="s">
        <v>2738</v>
      </c>
      <c r="J233" t="s">
        <v>2739</v>
      </c>
      <c r="K233" t="s">
        <v>74</v>
      </c>
      <c r="L233" t="s">
        <v>74</v>
      </c>
      <c r="M233" t="s">
        <v>77</v>
      </c>
      <c r="N233" t="s">
        <v>78</v>
      </c>
      <c r="O233" t="s">
        <v>74</v>
      </c>
      <c r="P233" t="s">
        <v>74</v>
      </c>
      <c r="Q233" t="s">
        <v>74</v>
      </c>
      <c r="R233" t="s">
        <v>74</v>
      </c>
      <c r="S233" t="s">
        <v>74</v>
      </c>
      <c r="T233" t="s">
        <v>74</v>
      </c>
      <c r="U233" t="s">
        <v>74</v>
      </c>
      <c r="V233" t="s">
        <v>2740</v>
      </c>
      <c r="W233" t="s">
        <v>74</v>
      </c>
      <c r="X233" t="s">
        <v>74</v>
      </c>
      <c r="Y233" t="s">
        <v>2741</v>
      </c>
      <c r="Z233" t="s">
        <v>74</v>
      </c>
      <c r="AA233" t="s">
        <v>74</v>
      </c>
      <c r="AB233" t="s">
        <v>74</v>
      </c>
      <c r="AC233" t="s">
        <v>74</v>
      </c>
      <c r="AD233" t="s">
        <v>74</v>
      </c>
      <c r="AE233" t="s">
        <v>74</v>
      </c>
      <c r="AF233" t="s">
        <v>74</v>
      </c>
      <c r="AG233">
        <v>8</v>
      </c>
      <c r="AH233">
        <v>0</v>
      </c>
      <c r="AI233">
        <v>0</v>
      </c>
      <c r="AJ233">
        <v>0</v>
      </c>
      <c r="AK233">
        <v>2</v>
      </c>
      <c r="AL233" t="s">
        <v>2742</v>
      </c>
      <c r="AM233" t="s">
        <v>2743</v>
      </c>
      <c r="AN233" t="s">
        <v>2744</v>
      </c>
      <c r="AO233" t="s">
        <v>2745</v>
      </c>
      <c r="AP233" t="s">
        <v>74</v>
      </c>
      <c r="AQ233" t="s">
        <v>74</v>
      </c>
      <c r="AR233" t="s">
        <v>2746</v>
      </c>
      <c r="AS233" t="s">
        <v>2747</v>
      </c>
      <c r="AT233" t="s">
        <v>2562</v>
      </c>
      <c r="AU233">
        <v>1992</v>
      </c>
      <c r="AV233">
        <v>29</v>
      </c>
      <c r="AW233">
        <v>1</v>
      </c>
      <c r="AX233" t="s">
        <v>74</v>
      </c>
      <c r="AY233" t="s">
        <v>74</v>
      </c>
      <c r="AZ233" t="s">
        <v>74</v>
      </c>
      <c r="BA233" t="s">
        <v>74</v>
      </c>
      <c r="BB233">
        <v>44</v>
      </c>
      <c r="BC233">
        <v>47</v>
      </c>
      <c r="BD233" t="s">
        <v>74</v>
      </c>
      <c r="BE233" t="s">
        <v>74</v>
      </c>
      <c r="BF233" t="s">
        <v>74</v>
      </c>
      <c r="BG233" t="s">
        <v>74</v>
      </c>
      <c r="BH233" t="s">
        <v>74</v>
      </c>
      <c r="BI233">
        <v>4</v>
      </c>
      <c r="BJ233" t="s">
        <v>225</v>
      </c>
      <c r="BK233" t="s">
        <v>226</v>
      </c>
      <c r="BL233" t="s">
        <v>225</v>
      </c>
      <c r="BM233" t="s">
        <v>2748</v>
      </c>
      <c r="BN233" t="s">
        <v>74</v>
      </c>
      <c r="BO233" t="s">
        <v>74</v>
      </c>
      <c r="BP233" t="s">
        <v>74</v>
      </c>
      <c r="BQ233" t="s">
        <v>74</v>
      </c>
      <c r="BR233" t="s">
        <v>95</v>
      </c>
      <c r="BS233" t="s">
        <v>2749</v>
      </c>
      <c r="BT233" t="str">
        <f>HYPERLINK("https%3A%2F%2Fwww.webofscience.com%2Fwos%2Fwoscc%2Ffull-record%2FWOS:A1992JC85800009","View Full Record in Web of Science")</f>
        <v>View Full Record in Web of Science</v>
      </c>
    </row>
    <row r="234" spans="1:72" x14ac:dyDescent="0.15">
      <c r="A234" t="s">
        <v>72</v>
      </c>
      <c r="B234" t="s">
        <v>2750</v>
      </c>
      <c r="C234" t="s">
        <v>74</v>
      </c>
      <c r="D234" t="s">
        <v>74</v>
      </c>
      <c r="E234" t="s">
        <v>74</v>
      </c>
      <c r="F234" t="s">
        <v>2750</v>
      </c>
      <c r="G234" t="s">
        <v>74</v>
      </c>
      <c r="H234" t="s">
        <v>74</v>
      </c>
      <c r="I234" t="s">
        <v>2751</v>
      </c>
      <c r="J234" t="s">
        <v>2752</v>
      </c>
      <c r="K234" t="s">
        <v>74</v>
      </c>
      <c r="L234" t="s">
        <v>74</v>
      </c>
      <c r="M234" t="s">
        <v>77</v>
      </c>
      <c r="N234" t="s">
        <v>78</v>
      </c>
      <c r="O234" t="s">
        <v>74</v>
      </c>
      <c r="P234" t="s">
        <v>74</v>
      </c>
      <c r="Q234" t="s">
        <v>74</v>
      </c>
      <c r="R234" t="s">
        <v>74</v>
      </c>
      <c r="S234" t="s">
        <v>74</v>
      </c>
      <c r="T234" t="s">
        <v>74</v>
      </c>
      <c r="U234" t="s">
        <v>2753</v>
      </c>
      <c r="V234" t="s">
        <v>2754</v>
      </c>
      <c r="W234" t="s">
        <v>2755</v>
      </c>
      <c r="X234" t="s">
        <v>2756</v>
      </c>
      <c r="Y234" t="s">
        <v>2757</v>
      </c>
      <c r="Z234" t="s">
        <v>74</v>
      </c>
      <c r="AA234" t="s">
        <v>2758</v>
      </c>
      <c r="AB234" t="s">
        <v>2759</v>
      </c>
      <c r="AC234" t="s">
        <v>74</v>
      </c>
      <c r="AD234" t="s">
        <v>74</v>
      </c>
      <c r="AE234" t="s">
        <v>74</v>
      </c>
      <c r="AF234" t="s">
        <v>74</v>
      </c>
      <c r="AG234">
        <v>27</v>
      </c>
      <c r="AH234">
        <v>45</v>
      </c>
      <c r="AI234">
        <v>46</v>
      </c>
      <c r="AJ234">
        <v>0</v>
      </c>
      <c r="AK234">
        <v>8</v>
      </c>
      <c r="AL234" t="s">
        <v>204</v>
      </c>
      <c r="AM234" t="s">
        <v>205</v>
      </c>
      <c r="AN234" t="s">
        <v>206</v>
      </c>
      <c r="AO234" t="s">
        <v>2760</v>
      </c>
      <c r="AP234" t="s">
        <v>74</v>
      </c>
      <c r="AQ234" t="s">
        <v>74</v>
      </c>
      <c r="AR234" t="s">
        <v>2761</v>
      </c>
      <c r="AS234" t="s">
        <v>2762</v>
      </c>
      <c r="AT234" t="s">
        <v>2562</v>
      </c>
      <c r="AU234">
        <v>1992</v>
      </c>
      <c r="AV234">
        <v>7</v>
      </c>
      <c r="AW234">
        <v>4</v>
      </c>
      <c r="AX234" t="s">
        <v>74</v>
      </c>
      <c r="AY234" t="s">
        <v>74</v>
      </c>
      <c r="AZ234" t="s">
        <v>74</v>
      </c>
      <c r="BA234" t="s">
        <v>74</v>
      </c>
      <c r="BB234">
        <v>195</v>
      </c>
      <c r="BC234">
        <v>203</v>
      </c>
      <c r="BD234" t="s">
        <v>74</v>
      </c>
      <c r="BE234" t="s">
        <v>2763</v>
      </c>
      <c r="BF234" t="str">
        <f>HYPERLINK("http://dx.doi.org/10.1007/BF00206861","http://dx.doi.org/10.1007/BF00206861")</f>
        <v>http://dx.doi.org/10.1007/BF00206861</v>
      </c>
      <c r="BG234" t="s">
        <v>74</v>
      </c>
      <c r="BH234" t="s">
        <v>74</v>
      </c>
      <c r="BI234">
        <v>9</v>
      </c>
      <c r="BJ234" t="s">
        <v>379</v>
      </c>
      <c r="BK234" t="s">
        <v>92</v>
      </c>
      <c r="BL234" t="s">
        <v>379</v>
      </c>
      <c r="BM234" t="s">
        <v>2764</v>
      </c>
      <c r="BN234" t="s">
        <v>74</v>
      </c>
      <c r="BO234" t="s">
        <v>74</v>
      </c>
      <c r="BP234" t="s">
        <v>74</v>
      </c>
      <c r="BQ234" t="s">
        <v>74</v>
      </c>
      <c r="BR234" t="s">
        <v>95</v>
      </c>
      <c r="BS234" t="s">
        <v>2765</v>
      </c>
      <c r="BT234" t="str">
        <f>HYPERLINK("https%3A%2F%2Fwww.webofscience.com%2Fwos%2Fwoscc%2Ffull-record%2FWOS:A1992JC11800004","View Full Record in Web of Science")</f>
        <v>View Full Record in Web of Science</v>
      </c>
    </row>
    <row r="235" spans="1:72" x14ac:dyDescent="0.15">
      <c r="A235" t="s">
        <v>72</v>
      </c>
      <c r="B235" t="s">
        <v>2766</v>
      </c>
      <c r="C235" t="s">
        <v>74</v>
      </c>
      <c r="D235" t="s">
        <v>74</v>
      </c>
      <c r="E235" t="s">
        <v>74</v>
      </c>
      <c r="F235" t="s">
        <v>2766</v>
      </c>
      <c r="G235" t="s">
        <v>74</v>
      </c>
      <c r="H235" t="s">
        <v>74</v>
      </c>
      <c r="I235" t="s">
        <v>2767</v>
      </c>
      <c r="J235" t="s">
        <v>2752</v>
      </c>
      <c r="K235" t="s">
        <v>74</v>
      </c>
      <c r="L235" t="s">
        <v>74</v>
      </c>
      <c r="M235" t="s">
        <v>77</v>
      </c>
      <c r="N235" t="s">
        <v>78</v>
      </c>
      <c r="O235" t="s">
        <v>74</v>
      </c>
      <c r="P235" t="s">
        <v>74</v>
      </c>
      <c r="Q235" t="s">
        <v>74</v>
      </c>
      <c r="R235" t="s">
        <v>74</v>
      </c>
      <c r="S235" t="s">
        <v>74</v>
      </c>
      <c r="T235" t="s">
        <v>74</v>
      </c>
      <c r="U235" t="s">
        <v>2768</v>
      </c>
      <c r="V235" t="s">
        <v>2769</v>
      </c>
      <c r="W235" t="s">
        <v>74</v>
      </c>
      <c r="X235" t="s">
        <v>74</v>
      </c>
      <c r="Y235" t="s">
        <v>2770</v>
      </c>
      <c r="Z235" t="s">
        <v>74</v>
      </c>
      <c r="AA235" t="s">
        <v>2771</v>
      </c>
      <c r="AB235" t="s">
        <v>74</v>
      </c>
      <c r="AC235" t="s">
        <v>74</v>
      </c>
      <c r="AD235" t="s">
        <v>74</v>
      </c>
      <c r="AE235" t="s">
        <v>74</v>
      </c>
      <c r="AF235" t="s">
        <v>74</v>
      </c>
      <c r="AG235">
        <v>16</v>
      </c>
      <c r="AH235">
        <v>17</v>
      </c>
      <c r="AI235">
        <v>18</v>
      </c>
      <c r="AJ235">
        <v>0</v>
      </c>
      <c r="AK235">
        <v>3</v>
      </c>
      <c r="AL235" t="s">
        <v>204</v>
      </c>
      <c r="AM235" t="s">
        <v>205</v>
      </c>
      <c r="AN235" t="s">
        <v>206</v>
      </c>
      <c r="AO235" t="s">
        <v>2760</v>
      </c>
      <c r="AP235" t="s">
        <v>74</v>
      </c>
      <c r="AQ235" t="s">
        <v>74</v>
      </c>
      <c r="AR235" t="s">
        <v>2761</v>
      </c>
      <c r="AS235" t="s">
        <v>2762</v>
      </c>
      <c r="AT235" t="s">
        <v>2562</v>
      </c>
      <c r="AU235">
        <v>1992</v>
      </c>
      <c r="AV235">
        <v>7</v>
      </c>
      <c r="AW235">
        <v>4</v>
      </c>
      <c r="AX235" t="s">
        <v>74</v>
      </c>
      <c r="AY235" t="s">
        <v>74</v>
      </c>
      <c r="AZ235" t="s">
        <v>74</v>
      </c>
      <c r="BA235" t="s">
        <v>74</v>
      </c>
      <c r="BB235">
        <v>205</v>
      </c>
      <c r="BC235">
        <v>215</v>
      </c>
      <c r="BD235" t="s">
        <v>74</v>
      </c>
      <c r="BE235" t="s">
        <v>2772</v>
      </c>
      <c r="BF235" t="str">
        <f>HYPERLINK("http://dx.doi.org/10.1007/BF00206862","http://dx.doi.org/10.1007/BF00206862")</f>
        <v>http://dx.doi.org/10.1007/BF00206862</v>
      </c>
      <c r="BG235" t="s">
        <v>74</v>
      </c>
      <c r="BH235" t="s">
        <v>74</v>
      </c>
      <c r="BI235">
        <v>11</v>
      </c>
      <c r="BJ235" t="s">
        <v>379</v>
      </c>
      <c r="BK235" t="s">
        <v>92</v>
      </c>
      <c r="BL235" t="s">
        <v>379</v>
      </c>
      <c r="BM235" t="s">
        <v>2764</v>
      </c>
      <c r="BN235" t="s">
        <v>74</v>
      </c>
      <c r="BO235" t="s">
        <v>74</v>
      </c>
      <c r="BP235" t="s">
        <v>74</v>
      </c>
      <c r="BQ235" t="s">
        <v>74</v>
      </c>
      <c r="BR235" t="s">
        <v>95</v>
      </c>
      <c r="BS235" t="s">
        <v>2773</v>
      </c>
      <c r="BT235" t="str">
        <f>HYPERLINK("https%3A%2F%2Fwww.webofscience.com%2Fwos%2Fwoscc%2Ffull-record%2FWOS:A1992JC11800005","View Full Record in Web of Science")</f>
        <v>View Full Record in Web of Science</v>
      </c>
    </row>
    <row r="236" spans="1:72" x14ac:dyDescent="0.15">
      <c r="A236" t="s">
        <v>72</v>
      </c>
      <c r="B236" t="s">
        <v>2774</v>
      </c>
      <c r="C236" t="s">
        <v>74</v>
      </c>
      <c r="D236" t="s">
        <v>74</v>
      </c>
      <c r="E236" t="s">
        <v>74</v>
      </c>
      <c r="F236" t="s">
        <v>2774</v>
      </c>
      <c r="G236" t="s">
        <v>74</v>
      </c>
      <c r="H236" t="s">
        <v>74</v>
      </c>
      <c r="I236" t="s">
        <v>2775</v>
      </c>
      <c r="J236" t="s">
        <v>1952</v>
      </c>
      <c r="K236" t="s">
        <v>74</v>
      </c>
      <c r="L236" t="s">
        <v>74</v>
      </c>
      <c r="M236" t="s">
        <v>77</v>
      </c>
      <c r="N236" t="s">
        <v>78</v>
      </c>
      <c r="O236" t="s">
        <v>74</v>
      </c>
      <c r="P236" t="s">
        <v>74</v>
      </c>
      <c r="Q236" t="s">
        <v>74</v>
      </c>
      <c r="R236" t="s">
        <v>74</v>
      </c>
      <c r="S236" t="s">
        <v>74</v>
      </c>
      <c r="T236" t="s">
        <v>74</v>
      </c>
      <c r="U236" t="s">
        <v>2776</v>
      </c>
      <c r="V236" t="s">
        <v>2777</v>
      </c>
      <c r="W236" t="s">
        <v>74</v>
      </c>
      <c r="X236" t="s">
        <v>74</v>
      </c>
      <c r="Y236" t="s">
        <v>2778</v>
      </c>
      <c r="Z236" t="s">
        <v>74</v>
      </c>
      <c r="AA236" t="s">
        <v>74</v>
      </c>
      <c r="AB236" t="s">
        <v>74</v>
      </c>
      <c r="AC236" t="s">
        <v>74</v>
      </c>
      <c r="AD236" t="s">
        <v>74</v>
      </c>
      <c r="AE236" t="s">
        <v>74</v>
      </c>
      <c r="AF236" t="s">
        <v>74</v>
      </c>
      <c r="AG236">
        <v>56</v>
      </c>
      <c r="AH236">
        <v>41</v>
      </c>
      <c r="AI236">
        <v>42</v>
      </c>
      <c r="AJ236">
        <v>0</v>
      </c>
      <c r="AK236">
        <v>8</v>
      </c>
      <c r="AL236" t="s">
        <v>255</v>
      </c>
      <c r="AM236" t="s">
        <v>84</v>
      </c>
      <c r="AN236" t="s">
        <v>256</v>
      </c>
      <c r="AO236" t="s">
        <v>1958</v>
      </c>
      <c r="AP236" t="s">
        <v>74</v>
      </c>
      <c r="AQ236" t="s">
        <v>74</v>
      </c>
      <c r="AR236" t="s">
        <v>1959</v>
      </c>
      <c r="AS236" t="s">
        <v>74</v>
      </c>
      <c r="AT236" t="s">
        <v>2562</v>
      </c>
      <c r="AU236">
        <v>1992</v>
      </c>
      <c r="AV236">
        <v>39</v>
      </c>
      <c r="AW236" t="s">
        <v>2779</v>
      </c>
      <c r="AX236" t="s">
        <v>74</v>
      </c>
      <c r="AY236" t="s">
        <v>74</v>
      </c>
      <c r="AZ236" t="s">
        <v>74</v>
      </c>
      <c r="BA236" t="s">
        <v>74</v>
      </c>
      <c r="BB236">
        <v>1027</v>
      </c>
      <c r="BC236">
        <v>1055</v>
      </c>
      <c r="BD236" t="s">
        <v>74</v>
      </c>
      <c r="BE236" t="s">
        <v>2780</v>
      </c>
      <c r="BF236" t="str">
        <f>HYPERLINK("http://dx.doi.org/10.1016/0198-0149(92)90038-U","http://dx.doi.org/10.1016/0198-0149(92)90038-U")</f>
        <v>http://dx.doi.org/10.1016/0198-0149(92)90038-U</v>
      </c>
      <c r="BG236" t="s">
        <v>74</v>
      </c>
      <c r="BH236" t="s">
        <v>74</v>
      </c>
      <c r="BI236">
        <v>29</v>
      </c>
      <c r="BJ236" t="s">
        <v>584</v>
      </c>
      <c r="BK236" t="s">
        <v>92</v>
      </c>
      <c r="BL236" t="s">
        <v>584</v>
      </c>
      <c r="BM236" t="s">
        <v>2781</v>
      </c>
      <c r="BN236" t="s">
        <v>74</v>
      </c>
      <c r="BO236" t="s">
        <v>74</v>
      </c>
      <c r="BP236" t="s">
        <v>74</v>
      </c>
      <c r="BQ236" t="s">
        <v>74</v>
      </c>
      <c r="BR236" t="s">
        <v>95</v>
      </c>
      <c r="BS236" t="s">
        <v>2782</v>
      </c>
      <c r="BT236" t="str">
        <f>HYPERLINK("https%3A%2F%2Fwww.webofscience.com%2Fwos%2Fwoscc%2Ffull-record%2FWOS:A1992JB85300007","View Full Record in Web of Science")</f>
        <v>View Full Record in Web of Science</v>
      </c>
    </row>
    <row r="237" spans="1:72" x14ac:dyDescent="0.15">
      <c r="A237" t="s">
        <v>72</v>
      </c>
      <c r="B237" t="s">
        <v>2783</v>
      </c>
      <c r="C237" t="s">
        <v>74</v>
      </c>
      <c r="D237" t="s">
        <v>74</v>
      </c>
      <c r="E237" t="s">
        <v>74</v>
      </c>
      <c r="F237" t="s">
        <v>2783</v>
      </c>
      <c r="G237" t="s">
        <v>74</v>
      </c>
      <c r="H237" t="s">
        <v>74</v>
      </c>
      <c r="I237" t="s">
        <v>2784</v>
      </c>
      <c r="J237" t="s">
        <v>285</v>
      </c>
      <c r="K237" t="s">
        <v>74</v>
      </c>
      <c r="L237" t="s">
        <v>74</v>
      </c>
      <c r="M237" t="s">
        <v>77</v>
      </c>
      <c r="N237" t="s">
        <v>78</v>
      </c>
      <c r="O237" t="s">
        <v>74</v>
      </c>
      <c r="P237" t="s">
        <v>74</v>
      </c>
      <c r="Q237" t="s">
        <v>74</v>
      </c>
      <c r="R237" t="s">
        <v>74</v>
      </c>
      <c r="S237" t="s">
        <v>74</v>
      </c>
      <c r="T237" t="s">
        <v>74</v>
      </c>
      <c r="U237" t="s">
        <v>2785</v>
      </c>
      <c r="V237" t="s">
        <v>2786</v>
      </c>
      <c r="W237" t="s">
        <v>2787</v>
      </c>
      <c r="X237" t="s">
        <v>2788</v>
      </c>
      <c r="Y237" t="s">
        <v>74</v>
      </c>
      <c r="Z237" t="s">
        <v>74</v>
      </c>
      <c r="AA237" t="s">
        <v>74</v>
      </c>
      <c r="AB237" t="s">
        <v>74</v>
      </c>
      <c r="AC237" t="s">
        <v>74</v>
      </c>
      <c r="AD237" t="s">
        <v>74</v>
      </c>
      <c r="AE237" t="s">
        <v>74</v>
      </c>
      <c r="AF237" t="s">
        <v>74</v>
      </c>
      <c r="AG237">
        <v>28</v>
      </c>
      <c r="AH237">
        <v>214</v>
      </c>
      <c r="AI237">
        <v>237</v>
      </c>
      <c r="AJ237">
        <v>1</v>
      </c>
      <c r="AK237">
        <v>30</v>
      </c>
      <c r="AL237" t="s">
        <v>271</v>
      </c>
      <c r="AM237" t="s">
        <v>272</v>
      </c>
      <c r="AN237" t="s">
        <v>273</v>
      </c>
      <c r="AO237" t="s">
        <v>292</v>
      </c>
      <c r="AP237" t="s">
        <v>74</v>
      </c>
      <c r="AQ237" t="s">
        <v>74</v>
      </c>
      <c r="AR237" t="s">
        <v>293</v>
      </c>
      <c r="AS237" t="s">
        <v>294</v>
      </c>
      <c r="AT237" t="s">
        <v>2562</v>
      </c>
      <c r="AU237">
        <v>1992</v>
      </c>
      <c r="AV237">
        <v>111</v>
      </c>
      <c r="AW237">
        <v>1</v>
      </c>
      <c r="AX237" t="s">
        <v>74</v>
      </c>
      <c r="AY237" t="s">
        <v>74</v>
      </c>
      <c r="AZ237" t="s">
        <v>74</v>
      </c>
      <c r="BA237" t="s">
        <v>74</v>
      </c>
      <c r="BB237">
        <v>175</v>
      </c>
      <c r="BC237">
        <v>182</v>
      </c>
      <c r="BD237" t="s">
        <v>74</v>
      </c>
      <c r="BE237" t="s">
        <v>2789</v>
      </c>
      <c r="BF237" t="str">
        <f>HYPERLINK("http://dx.doi.org/10.1016/0012-821X(92)90177-W","http://dx.doi.org/10.1016/0012-821X(92)90177-W")</f>
        <v>http://dx.doi.org/10.1016/0012-821X(92)90177-W</v>
      </c>
      <c r="BG237" t="s">
        <v>74</v>
      </c>
      <c r="BH237" t="s">
        <v>74</v>
      </c>
      <c r="BI237">
        <v>8</v>
      </c>
      <c r="BJ237" t="s">
        <v>297</v>
      </c>
      <c r="BK237" t="s">
        <v>92</v>
      </c>
      <c r="BL237" t="s">
        <v>297</v>
      </c>
      <c r="BM237" t="s">
        <v>2790</v>
      </c>
      <c r="BN237" t="s">
        <v>74</v>
      </c>
      <c r="BO237" t="s">
        <v>543</v>
      </c>
      <c r="BP237" t="s">
        <v>74</v>
      </c>
      <c r="BQ237" t="s">
        <v>74</v>
      </c>
      <c r="BR237" t="s">
        <v>95</v>
      </c>
      <c r="BS237" t="s">
        <v>2791</v>
      </c>
      <c r="BT237" t="str">
        <f>HYPERLINK("https%3A%2F%2Fwww.webofscience.com%2Fwos%2Fwoscc%2Ffull-record%2FWOS:A1992JE26700014","View Full Record in Web of Science")</f>
        <v>View Full Record in Web of Science</v>
      </c>
    </row>
    <row r="238" spans="1:72" x14ac:dyDescent="0.15">
      <c r="A238" t="s">
        <v>72</v>
      </c>
      <c r="B238" t="s">
        <v>2792</v>
      </c>
      <c r="C238" t="s">
        <v>74</v>
      </c>
      <c r="D238" t="s">
        <v>74</v>
      </c>
      <c r="E238" t="s">
        <v>74</v>
      </c>
      <c r="F238" t="s">
        <v>2792</v>
      </c>
      <c r="G238" t="s">
        <v>74</v>
      </c>
      <c r="H238" t="s">
        <v>74</v>
      </c>
      <c r="I238" t="s">
        <v>2793</v>
      </c>
      <c r="J238" t="s">
        <v>397</v>
      </c>
      <c r="K238" t="s">
        <v>74</v>
      </c>
      <c r="L238" t="s">
        <v>74</v>
      </c>
      <c r="M238" t="s">
        <v>77</v>
      </c>
      <c r="N238" t="s">
        <v>78</v>
      </c>
      <c r="O238" t="s">
        <v>74</v>
      </c>
      <c r="P238" t="s">
        <v>74</v>
      </c>
      <c r="Q238" t="s">
        <v>74</v>
      </c>
      <c r="R238" t="s">
        <v>74</v>
      </c>
      <c r="S238" t="s">
        <v>74</v>
      </c>
      <c r="T238" t="s">
        <v>2794</v>
      </c>
      <c r="U238" t="s">
        <v>2795</v>
      </c>
      <c r="V238" t="s">
        <v>2796</v>
      </c>
      <c r="W238" t="s">
        <v>2797</v>
      </c>
      <c r="X238" t="s">
        <v>2798</v>
      </c>
      <c r="Y238" t="s">
        <v>74</v>
      </c>
      <c r="Z238" t="s">
        <v>74</v>
      </c>
      <c r="AA238" t="s">
        <v>2799</v>
      </c>
      <c r="AB238" t="s">
        <v>74</v>
      </c>
      <c r="AC238" t="s">
        <v>74</v>
      </c>
      <c r="AD238" t="s">
        <v>74</v>
      </c>
      <c r="AE238" t="s">
        <v>74</v>
      </c>
      <c r="AF238" t="s">
        <v>74</v>
      </c>
      <c r="AG238">
        <v>45</v>
      </c>
      <c r="AH238">
        <v>102</v>
      </c>
      <c r="AI238">
        <v>107</v>
      </c>
      <c r="AJ238">
        <v>0</v>
      </c>
      <c r="AK238">
        <v>18</v>
      </c>
      <c r="AL238" t="s">
        <v>405</v>
      </c>
      <c r="AM238" t="s">
        <v>406</v>
      </c>
      <c r="AN238" t="s">
        <v>407</v>
      </c>
      <c r="AO238" t="s">
        <v>408</v>
      </c>
      <c r="AP238" t="s">
        <v>74</v>
      </c>
      <c r="AQ238" t="s">
        <v>74</v>
      </c>
      <c r="AR238" t="s">
        <v>409</v>
      </c>
      <c r="AS238" t="s">
        <v>410</v>
      </c>
      <c r="AT238" t="s">
        <v>2562</v>
      </c>
      <c r="AU238">
        <v>1992</v>
      </c>
      <c r="AV238">
        <v>167</v>
      </c>
      <c r="AW238" t="s">
        <v>74</v>
      </c>
      <c r="AX238" t="s">
        <v>74</v>
      </c>
      <c r="AY238" t="s">
        <v>74</v>
      </c>
      <c r="AZ238" t="s">
        <v>74</v>
      </c>
      <c r="BA238" t="s">
        <v>74</v>
      </c>
      <c r="BB238">
        <v>179</v>
      </c>
      <c r="BC238">
        <v>201</v>
      </c>
      <c r="BD238" t="s">
        <v>74</v>
      </c>
      <c r="BE238" t="s">
        <v>74</v>
      </c>
      <c r="BF238" t="s">
        <v>74</v>
      </c>
      <c r="BG238" t="s">
        <v>74</v>
      </c>
      <c r="BH238" t="s">
        <v>74</v>
      </c>
      <c r="BI238">
        <v>23</v>
      </c>
      <c r="BJ238" t="s">
        <v>411</v>
      </c>
      <c r="BK238" t="s">
        <v>92</v>
      </c>
      <c r="BL238" t="s">
        <v>412</v>
      </c>
      <c r="BM238" t="s">
        <v>2800</v>
      </c>
      <c r="BN238">
        <v>1634863</v>
      </c>
      <c r="BO238" t="s">
        <v>74</v>
      </c>
      <c r="BP238" t="s">
        <v>74</v>
      </c>
      <c r="BQ238" t="s">
        <v>74</v>
      </c>
      <c r="BR238" t="s">
        <v>95</v>
      </c>
      <c r="BS238" t="s">
        <v>2801</v>
      </c>
      <c r="BT238" t="str">
        <f>HYPERLINK("https%3A%2F%2Fwww.webofscience.com%2Fwos%2Fwoscc%2Ffull-record%2FWOS:A1992JA39700010","View Full Record in Web of Science")</f>
        <v>View Full Record in Web of Science</v>
      </c>
    </row>
    <row r="239" spans="1:72" x14ac:dyDescent="0.15">
      <c r="A239" t="s">
        <v>72</v>
      </c>
      <c r="B239" t="s">
        <v>2802</v>
      </c>
      <c r="C239" t="s">
        <v>74</v>
      </c>
      <c r="D239" t="s">
        <v>74</v>
      </c>
      <c r="E239" t="s">
        <v>74</v>
      </c>
      <c r="F239" t="s">
        <v>2802</v>
      </c>
      <c r="G239" t="s">
        <v>74</v>
      </c>
      <c r="H239" t="s">
        <v>74</v>
      </c>
      <c r="I239" t="s">
        <v>2803</v>
      </c>
      <c r="J239" t="s">
        <v>2804</v>
      </c>
      <c r="K239" t="s">
        <v>74</v>
      </c>
      <c r="L239" t="s">
        <v>74</v>
      </c>
      <c r="M239" t="s">
        <v>77</v>
      </c>
      <c r="N239" t="s">
        <v>78</v>
      </c>
      <c r="O239" t="s">
        <v>74</v>
      </c>
      <c r="P239" t="s">
        <v>74</v>
      </c>
      <c r="Q239" t="s">
        <v>74</v>
      </c>
      <c r="R239" t="s">
        <v>74</v>
      </c>
      <c r="S239" t="s">
        <v>74</v>
      </c>
      <c r="T239" t="s">
        <v>74</v>
      </c>
      <c r="U239" t="s">
        <v>2805</v>
      </c>
      <c r="V239" t="s">
        <v>2806</v>
      </c>
      <c r="W239" t="s">
        <v>2807</v>
      </c>
      <c r="X239" t="s">
        <v>2808</v>
      </c>
      <c r="Y239" t="s">
        <v>2809</v>
      </c>
      <c r="Z239" t="s">
        <v>74</v>
      </c>
      <c r="AA239" t="s">
        <v>74</v>
      </c>
      <c r="AB239" t="s">
        <v>74</v>
      </c>
      <c r="AC239" t="s">
        <v>74</v>
      </c>
      <c r="AD239" t="s">
        <v>74</v>
      </c>
      <c r="AE239" t="s">
        <v>74</v>
      </c>
      <c r="AF239" t="s">
        <v>74</v>
      </c>
      <c r="AG239">
        <v>37</v>
      </c>
      <c r="AH239">
        <v>14</v>
      </c>
      <c r="AI239">
        <v>16</v>
      </c>
      <c r="AJ239">
        <v>0</v>
      </c>
      <c r="AK239">
        <v>0</v>
      </c>
      <c r="AL239" t="s">
        <v>352</v>
      </c>
      <c r="AM239" t="s">
        <v>309</v>
      </c>
      <c r="AN239" t="s">
        <v>353</v>
      </c>
      <c r="AO239" t="s">
        <v>2810</v>
      </c>
      <c r="AP239" t="s">
        <v>2811</v>
      </c>
      <c r="AQ239" t="s">
        <v>74</v>
      </c>
      <c r="AR239" t="s">
        <v>2812</v>
      </c>
      <c r="AS239" t="s">
        <v>2813</v>
      </c>
      <c r="AT239" t="s">
        <v>2814</v>
      </c>
      <c r="AU239">
        <v>1992</v>
      </c>
      <c r="AV239">
        <v>97</v>
      </c>
      <c r="AW239" t="s">
        <v>2815</v>
      </c>
      <c r="AX239" t="s">
        <v>74</v>
      </c>
      <c r="AY239" t="s">
        <v>74</v>
      </c>
      <c r="AZ239" t="s">
        <v>74</v>
      </c>
      <c r="BA239" t="s">
        <v>74</v>
      </c>
      <c r="BB239">
        <v>8337</v>
      </c>
      <c r="BC239">
        <v>8354</v>
      </c>
      <c r="BD239" t="s">
        <v>74</v>
      </c>
      <c r="BE239" t="s">
        <v>2816</v>
      </c>
      <c r="BF239" t="str">
        <f>HYPERLINK("http://dx.doi.org/10.1029/91JA02320","http://dx.doi.org/10.1029/91JA02320")</f>
        <v>http://dx.doi.org/10.1029/91JA02320</v>
      </c>
      <c r="BG239" t="s">
        <v>74</v>
      </c>
      <c r="BH239" t="s">
        <v>74</v>
      </c>
      <c r="BI239">
        <v>18</v>
      </c>
      <c r="BJ239" t="s">
        <v>2817</v>
      </c>
      <c r="BK239" t="s">
        <v>92</v>
      </c>
      <c r="BL239" t="s">
        <v>2817</v>
      </c>
      <c r="BM239" t="s">
        <v>2818</v>
      </c>
      <c r="BN239" t="s">
        <v>74</v>
      </c>
      <c r="BO239" t="s">
        <v>74</v>
      </c>
      <c r="BP239" t="s">
        <v>74</v>
      </c>
      <c r="BQ239" t="s">
        <v>74</v>
      </c>
      <c r="BR239" t="s">
        <v>95</v>
      </c>
      <c r="BS239" t="s">
        <v>2819</v>
      </c>
      <c r="BT239" t="str">
        <f>HYPERLINK("https%3A%2F%2Fwww.webofscience.com%2Fwos%2Fwoscc%2Ffull-record%2FWOS:A1992HX98400021","View Full Record in Web of Science")</f>
        <v>View Full Record in Web of Science</v>
      </c>
    </row>
    <row r="240" spans="1:72" x14ac:dyDescent="0.15">
      <c r="A240" t="s">
        <v>72</v>
      </c>
      <c r="B240" t="s">
        <v>2820</v>
      </c>
      <c r="C240" t="s">
        <v>74</v>
      </c>
      <c r="D240" t="s">
        <v>74</v>
      </c>
      <c r="E240" t="s">
        <v>74</v>
      </c>
      <c r="F240" t="s">
        <v>2820</v>
      </c>
      <c r="G240" t="s">
        <v>74</v>
      </c>
      <c r="H240" t="s">
        <v>74</v>
      </c>
      <c r="I240" t="s">
        <v>2821</v>
      </c>
      <c r="J240" t="s">
        <v>2822</v>
      </c>
      <c r="K240" t="s">
        <v>74</v>
      </c>
      <c r="L240" t="s">
        <v>74</v>
      </c>
      <c r="M240" t="s">
        <v>77</v>
      </c>
      <c r="N240" t="s">
        <v>78</v>
      </c>
      <c r="O240" t="s">
        <v>74</v>
      </c>
      <c r="P240" t="s">
        <v>74</v>
      </c>
      <c r="Q240" t="s">
        <v>74</v>
      </c>
      <c r="R240" t="s">
        <v>74</v>
      </c>
      <c r="S240" t="s">
        <v>74</v>
      </c>
      <c r="T240" t="s">
        <v>74</v>
      </c>
      <c r="U240" t="s">
        <v>74</v>
      </c>
      <c r="V240" t="s">
        <v>2823</v>
      </c>
      <c r="W240" t="s">
        <v>74</v>
      </c>
      <c r="X240" t="s">
        <v>74</v>
      </c>
      <c r="Y240" t="s">
        <v>2824</v>
      </c>
      <c r="Z240" t="s">
        <v>74</v>
      </c>
      <c r="AA240" t="s">
        <v>1472</v>
      </c>
      <c r="AB240" t="s">
        <v>2825</v>
      </c>
      <c r="AC240" t="s">
        <v>74</v>
      </c>
      <c r="AD240" t="s">
        <v>74</v>
      </c>
      <c r="AE240" t="s">
        <v>74</v>
      </c>
      <c r="AF240" t="s">
        <v>74</v>
      </c>
      <c r="AG240">
        <v>0</v>
      </c>
      <c r="AH240">
        <v>8</v>
      </c>
      <c r="AI240">
        <v>8</v>
      </c>
      <c r="AJ240">
        <v>0</v>
      </c>
      <c r="AK240">
        <v>6</v>
      </c>
      <c r="AL240" t="s">
        <v>271</v>
      </c>
      <c r="AM240" t="s">
        <v>272</v>
      </c>
      <c r="AN240" t="s">
        <v>273</v>
      </c>
      <c r="AO240" t="s">
        <v>2826</v>
      </c>
      <c r="AP240" t="s">
        <v>74</v>
      </c>
      <c r="AQ240" t="s">
        <v>74</v>
      </c>
      <c r="AR240" t="s">
        <v>2827</v>
      </c>
      <c r="AS240" t="s">
        <v>2828</v>
      </c>
      <c r="AT240" t="s">
        <v>2562</v>
      </c>
      <c r="AU240">
        <v>1992</v>
      </c>
      <c r="AV240">
        <v>3</v>
      </c>
      <c r="AW240">
        <v>3</v>
      </c>
      <c r="AX240" t="s">
        <v>74</v>
      </c>
      <c r="AY240" t="s">
        <v>74</v>
      </c>
      <c r="AZ240" t="s">
        <v>74</v>
      </c>
      <c r="BA240" t="s">
        <v>74</v>
      </c>
      <c r="BB240">
        <v>279</v>
      </c>
      <c r="BC240">
        <v>306</v>
      </c>
      <c r="BD240" t="s">
        <v>74</v>
      </c>
      <c r="BE240" t="s">
        <v>2829</v>
      </c>
      <c r="BF240" t="str">
        <f>HYPERLINK("http://dx.doi.org/10.1016/0924-7963(92)90006-T","http://dx.doi.org/10.1016/0924-7963(92)90006-T")</f>
        <v>http://dx.doi.org/10.1016/0924-7963(92)90006-T</v>
      </c>
      <c r="BG240" t="s">
        <v>74</v>
      </c>
      <c r="BH240" t="s">
        <v>74</v>
      </c>
      <c r="BI240">
        <v>28</v>
      </c>
      <c r="BJ240" t="s">
        <v>2830</v>
      </c>
      <c r="BK240" t="s">
        <v>92</v>
      </c>
      <c r="BL240" t="s">
        <v>2831</v>
      </c>
      <c r="BM240" t="s">
        <v>2832</v>
      </c>
      <c r="BN240" t="s">
        <v>74</v>
      </c>
      <c r="BO240" t="s">
        <v>74</v>
      </c>
      <c r="BP240" t="s">
        <v>74</v>
      </c>
      <c r="BQ240" t="s">
        <v>74</v>
      </c>
      <c r="BR240" t="s">
        <v>95</v>
      </c>
      <c r="BS240" t="s">
        <v>2833</v>
      </c>
      <c r="BT240" t="str">
        <f>HYPERLINK("https%3A%2F%2Fwww.webofscience.com%2Fwos%2Fwoscc%2Ffull-record%2FWOS:A1992KN98700006","View Full Record in Web of Science")</f>
        <v>View Full Record in Web of Science</v>
      </c>
    </row>
    <row r="241" spans="1:72" x14ac:dyDescent="0.15">
      <c r="A241" t="s">
        <v>72</v>
      </c>
      <c r="B241" t="s">
        <v>2834</v>
      </c>
      <c r="C241" t="s">
        <v>74</v>
      </c>
      <c r="D241" t="s">
        <v>74</v>
      </c>
      <c r="E241" t="s">
        <v>74</v>
      </c>
      <c r="F241" t="s">
        <v>2834</v>
      </c>
      <c r="G241" t="s">
        <v>74</v>
      </c>
      <c r="H241" t="s">
        <v>74</v>
      </c>
      <c r="I241" t="s">
        <v>2835</v>
      </c>
      <c r="J241" t="s">
        <v>2836</v>
      </c>
      <c r="K241" t="s">
        <v>74</v>
      </c>
      <c r="L241" t="s">
        <v>74</v>
      </c>
      <c r="M241" t="s">
        <v>77</v>
      </c>
      <c r="N241" t="s">
        <v>78</v>
      </c>
      <c r="O241" t="s">
        <v>74</v>
      </c>
      <c r="P241" t="s">
        <v>74</v>
      </c>
      <c r="Q241" t="s">
        <v>74</v>
      </c>
      <c r="R241" t="s">
        <v>74</v>
      </c>
      <c r="S241" t="s">
        <v>74</v>
      </c>
      <c r="T241" t="s">
        <v>2837</v>
      </c>
      <c r="U241" t="s">
        <v>74</v>
      </c>
      <c r="V241" t="s">
        <v>2838</v>
      </c>
      <c r="W241" t="s">
        <v>74</v>
      </c>
      <c r="X241" t="s">
        <v>74</v>
      </c>
      <c r="Y241" t="s">
        <v>1613</v>
      </c>
      <c r="Z241" t="s">
        <v>74</v>
      </c>
      <c r="AA241" t="s">
        <v>74</v>
      </c>
      <c r="AB241" t="s">
        <v>1614</v>
      </c>
      <c r="AC241" t="s">
        <v>74</v>
      </c>
      <c r="AD241" t="s">
        <v>74</v>
      </c>
      <c r="AE241" t="s">
        <v>74</v>
      </c>
      <c r="AF241" t="s">
        <v>74</v>
      </c>
      <c r="AG241">
        <v>0</v>
      </c>
      <c r="AH241">
        <v>1</v>
      </c>
      <c r="AI241">
        <v>2</v>
      </c>
      <c r="AJ241">
        <v>0</v>
      </c>
      <c r="AK241">
        <v>4</v>
      </c>
      <c r="AL241" t="s">
        <v>2839</v>
      </c>
      <c r="AM241" t="s">
        <v>804</v>
      </c>
      <c r="AN241" t="s">
        <v>2840</v>
      </c>
      <c r="AO241" t="s">
        <v>2841</v>
      </c>
      <c r="AP241" t="s">
        <v>74</v>
      </c>
      <c r="AQ241" t="s">
        <v>74</v>
      </c>
      <c r="AR241" t="s">
        <v>2842</v>
      </c>
      <c r="AS241" t="s">
        <v>2843</v>
      </c>
      <c r="AT241" t="s">
        <v>2562</v>
      </c>
      <c r="AU241">
        <v>1992</v>
      </c>
      <c r="AV241">
        <v>39</v>
      </c>
      <c r="AW241">
        <v>6</v>
      </c>
      <c r="AX241" t="s">
        <v>74</v>
      </c>
      <c r="AY241" t="s">
        <v>74</v>
      </c>
      <c r="AZ241" t="s">
        <v>74</v>
      </c>
      <c r="BA241" t="s">
        <v>74</v>
      </c>
      <c r="BB241">
        <v>475</v>
      </c>
      <c r="BC241">
        <v>486</v>
      </c>
      <c r="BD241" t="s">
        <v>74</v>
      </c>
      <c r="BE241" t="s">
        <v>74</v>
      </c>
      <c r="BF241" t="s">
        <v>74</v>
      </c>
      <c r="BG241" t="s">
        <v>74</v>
      </c>
      <c r="BH241" t="s">
        <v>74</v>
      </c>
      <c r="BI241">
        <v>12</v>
      </c>
      <c r="BJ241" t="s">
        <v>173</v>
      </c>
      <c r="BK241" t="s">
        <v>92</v>
      </c>
      <c r="BL241" t="s">
        <v>174</v>
      </c>
      <c r="BM241" t="s">
        <v>2844</v>
      </c>
      <c r="BN241" t="s">
        <v>74</v>
      </c>
      <c r="BO241" t="s">
        <v>74</v>
      </c>
      <c r="BP241" t="s">
        <v>74</v>
      </c>
      <c r="BQ241" t="s">
        <v>74</v>
      </c>
      <c r="BR241" t="s">
        <v>95</v>
      </c>
      <c r="BS241" t="s">
        <v>2845</v>
      </c>
      <c r="BT241" t="str">
        <f>HYPERLINK("https%3A%2F%2Fwww.webofscience.com%2Fwos%2Fwoscc%2Ffull-record%2FWOS:A1992HX81600004","View Full Record in Web of Science")</f>
        <v>View Full Record in Web of Science</v>
      </c>
    </row>
    <row r="242" spans="1:72" x14ac:dyDescent="0.15">
      <c r="A242" t="s">
        <v>72</v>
      </c>
      <c r="B242" t="s">
        <v>2846</v>
      </c>
      <c r="C242" t="s">
        <v>74</v>
      </c>
      <c r="D242" t="s">
        <v>74</v>
      </c>
      <c r="E242" t="s">
        <v>74</v>
      </c>
      <c r="F242" t="s">
        <v>2846</v>
      </c>
      <c r="G242" t="s">
        <v>74</v>
      </c>
      <c r="H242" t="s">
        <v>74</v>
      </c>
      <c r="I242" t="s">
        <v>2847</v>
      </c>
      <c r="J242" t="s">
        <v>2848</v>
      </c>
      <c r="K242" t="s">
        <v>74</v>
      </c>
      <c r="L242" t="s">
        <v>74</v>
      </c>
      <c r="M242" t="s">
        <v>77</v>
      </c>
      <c r="N242" t="s">
        <v>78</v>
      </c>
      <c r="O242" t="s">
        <v>74</v>
      </c>
      <c r="P242" t="s">
        <v>74</v>
      </c>
      <c r="Q242" t="s">
        <v>74</v>
      </c>
      <c r="R242" t="s">
        <v>74</v>
      </c>
      <c r="S242" t="s">
        <v>74</v>
      </c>
      <c r="T242" t="s">
        <v>2849</v>
      </c>
      <c r="U242" t="s">
        <v>74</v>
      </c>
      <c r="V242" t="s">
        <v>2850</v>
      </c>
      <c r="W242" t="s">
        <v>74</v>
      </c>
      <c r="X242" t="s">
        <v>74</v>
      </c>
      <c r="Y242" t="s">
        <v>2851</v>
      </c>
      <c r="Z242" t="s">
        <v>74</v>
      </c>
      <c r="AA242" t="s">
        <v>74</v>
      </c>
      <c r="AB242" t="s">
        <v>74</v>
      </c>
      <c r="AC242" t="s">
        <v>74</v>
      </c>
      <c r="AD242" t="s">
        <v>74</v>
      </c>
      <c r="AE242" t="s">
        <v>74</v>
      </c>
      <c r="AF242" t="s">
        <v>74</v>
      </c>
      <c r="AG242">
        <v>69</v>
      </c>
      <c r="AH242">
        <v>21</v>
      </c>
      <c r="AI242">
        <v>22</v>
      </c>
      <c r="AJ242">
        <v>0</v>
      </c>
      <c r="AK242">
        <v>4</v>
      </c>
      <c r="AL242" t="s">
        <v>2852</v>
      </c>
      <c r="AM242" t="s">
        <v>2853</v>
      </c>
      <c r="AN242" t="s">
        <v>2854</v>
      </c>
      <c r="AO242" t="s">
        <v>2855</v>
      </c>
      <c r="AP242" t="s">
        <v>74</v>
      </c>
      <c r="AQ242" t="s">
        <v>74</v>
      </c>
      <c r="AR242" t="s">
        <v>2856</v>
      </c>
      <c r="AS242" t="s">
        <v>2857</v>
      </c>
      <c r="AT242" t="s">
        <v>2562</v>
      </c>
      <c r="AU242">
        <v>1992</v>
      </c>
      <c r="AV242">
        <v>22</v>
      </c>
      <c r="AW242">
        <v>2</v>
      </c>
      <c r="AX242" t="s">
        <v>74</v>
      </c>
      <c r="AY242" t="s">
        <v>74</v>
      </c>
      <c r="AZ242" t="s">
        <v>74</v>
      </c>
      <c r="BA242" t="s">
        <v>74</v>
      </c>
      <c r="BB242">
        <v>107</v>
      </c>
      <c r="BC242">
        <v>122</v>
      </c>
      <c r="BD242" t="s">
        <v>74</v>
      </c>
      <c r="BE242" t="s">
        <v>2858</v>
      </c>
      <c r="BF242" t="str">
        <f>HYPERLINK("http://dx.doi.org/10.1080/03036758.1992.10420809","http://dx.doi.org/10.1080/03036758.1992.10420809")</f>
        <v>http://dx.doi.org/10.1080/03036758.1992.10420809</v>
      </c>
      <c r="BG242" t="s">
        <v>74</v>
      </c>
      <c r="BH242" t="s">
        <v>74</v>
      </c>
      <c r="BI242">
        <v>16</v>
      </c>
      <c r="BJ242" t="s">
        <v>850</v>
      </c>
      <c r="BK242" t="s">
        <v>92</v>
      </c>
      <c r="BL242" t="s">
        <v>851</v>
      </c>
      <c r="BM242" t="s">
        <v>2859</v>
      </c>
      <c r="BN242" t="s">
        <v>74</v>
      </c>
      <c r="BO242" t="s">
        <v>1112</v>
      </c>
      <c r="BP242" t="s">
        <v>74</v>
      </c>
      <c r="BQ242" t="s">
        <v>74</v>
      </c>
      <c r="BR242" t="s">
        <v>95</v>
      </c>
      <c r="BS242" t="s">
        <v>2860</v>
      </c>
      <c r="BT242" t="str">
        <f>HYPERLINK("https%3A%2F%2Fwww.webofscience.com%2Fwos%2Fwoscc%2Ffull-record%2FWOS:A1992JM23600004","View Full Record in Web of Science")</f>
        <v>View Full Record in Web of Science</v>
      </c>
    </row>
    <row r="243" spans="1:72" x14ac:dyDescent="0.15">
      <c r="A243" t="s">
        <v>72</v>
      </c>
      <c r="B243" t="s">
        <v>2861</v>
      </c>
      <c r="C243" t="s">
        <v>74</v>
      </c>
      <c r="D243" t="s">
        <v>74</v>
      </c>
      <c r="E243" t="s">
        <v>74</v>
      </c>
      <c r="F243" t="s">
        <v>2861</v>
      </c>
      <c r="G243" t="s">
        <v>74</v>
      </c>
      <c r="H243" t="s">
        <v>74</v>
      </c>
      <c r="I243" t="s">
        <v>2862</v>
      </c>
      <c r="J243" t="s">
        <v>2848</v>
      </c>
      <c r="K243" t="s">
        <v>74</v>
      </c>
      <c r="L243" t="s">
        <v>74</v>
      </c>
      <c r="M243" t="s">
        <v>77</v>
      </c>
      <c r="N243" t="s">
        <v>78</v>
      </c>
      <c r="O243" t="s">
        <v>74</v>
      </c>
      <c r="P243" t="s">
        <v>74</v>
      </c>
      <c r="Q243" t="s">
        <v>74</v>
      </c>
      <c r="R243" t="s">
        <v>74</v>
      </c>
      <c r="S243" t="s">
        <v>74</v>
      </c>
      <c r="T243" t="s">
        <v>2863</v>
      </c>
      <c r="U243" t="s">
        <v>2864</v>
      </c>
      <c r="V243" t="s">
        <v>2865</v>
      </c>
      <c r="W243" t="s">
        <v>74</v>
      </c>
      <c r="X243" t="s">
        <v>74</v>
      </c>
      <c r="Y243" t="s">
        <v>2866</v>
      </c>
      <c r="Z243" t="s">
        <v>74</v>
      </c>
      <c r="AA243" t="s">
        <v>2867</v>
      </c>
      <c r="AB243" t="s">
        <v>2868</v>
      </c>
      <c r="AC243" t="s">
        <v>74</v>
      </c>
      <c r="AD243" t="s">
        <v>74</v>
      </c>
      <c r="AE243" t="s">
        <v>74</v>
      </c>
      <c r="AF243" t="s">
        <v>74</v>
      </c>
      <c r="AG243">
        <v>97</v>
      </c>
      <c r="AH243">
        <v>39</v>
      </c>
      <c r="AI243">
        <v>43</v>
      </c>
      <c r="AJ243">
        <v>0</v>
      </c>
      <c r="AK243">
        <v>1</v>
      </c>
      <c r="AL243" t="s">
        <v>2852</v>
      </c>
      <c r="AM243" t="s">
        <v>2853</v>
      </c>
      <c r="AN243" t="s">
        <v>2854</v>
      </c>
      <c r="AO243" t="s">
        <v>2855</v>
      </c>
      <c r="AP243" t="s">
        <v>74</v>
      </c>
      <c r="AQ243" t="s">
        <v>74</v>
      </c>
      <c r="AR243" t="s">
        <v>2856</v>
      </c>
      <c r="AS243" t="s">
        <v>2857</v>
      </c>
      <c r="AT243" t="s">
        <v>2562</v>
      </c>
      <c r="AU243">
        <v>1992</v>
      </c>
      <c r="AV243">
        <v>22</v>
      </c>
      <c r="AW243">
        <v>2</v>
      </c>
      <c r="AX243" t="s">
        <v>74</v>
      </c>
      <c r="AY243" t="s">
        <v>74</v>
      </c>
      <c r="AZ243" t="s">
        <v>74</v>
      </c>
      <c r="BA243" t="s">
        <v>74</v>
      </c>
      <c r="BB243">
        <v>131</v>
      </c>
      <c r="BC243">
        <v>152</v>
      </c>
      <c r="BD243" t="s">
        <v>74</v>
      </c>
      <c r="BE243" t="s">
        <v>2869</v>
      </c>
      <c r="BF243" t="str">
        <f>HYPERLINK("http://dx.doi.org/10.1080/03036758.1992.10420811","http://dx.doi.org/10.1080/03036758.1992.10420811")</f>
        <v>http://dx.doi.org/10.1080/03036758.1992.10420811</v>
      </c>
      <c r="BG243" t="s">
        <v>74</v>
      </c>
      <c r="BH243" t="s">
        <v>74</v>
      </c>
      <c r="BI243">
        <v>22</v>
      </c>
      <c r="BJ243" t="s">
        <v>850</v>
      </c>
      <c r="BK243" t="s">
        <v>92</v>
      </c>
      <c r="BL243" t="s">
        <v>851</v>
      </c>
      <c r="BM243" t="s">
        <v>2859</v>
      </c>
      <c r="BN243" t="s">
        <v>74</v>
      </c>
      <c r="BO243" t="s">
        <v>362</v>
      </c>
      <c r="BP243" t="s">
        <v>74</v>
      </c>
      <c r="BQ243" t="s">
        <v>74</v>
      </c>
      <c r="BR243" t="s">
        <v>95</v>
      </c>
      <c r="BS243" t="s">
        <v>2870</v>
      </c>
      <c r="BT243" t="str">
        <f>HYPERLINK("https%3A%2F%2Fwww.webofscience.com%2Fwos%2Fwoscc%2Ffull-record%2FWOS:A1992JM23600006","View Full Record in Web of Science")</f>
        <v>View Full Record in Web of Science</v>
      </c>
    </row>
    <row r="244" spans="1:72" x14ac:dyDescent="0.15">
      <c r="A244" t="s">
        <v>72</v>
      </c>
      <c r="B244" t="s">
        <v>2871</v>
      </c>
      <c r="C244" t="s">
        <v>74</v>
      </c>
      <c r="D244" t="s">
        <v>74</v>
      </c>
      <c r="E244" t="s">
        <v>74</v>
      </c>
      <c r="F244" t="s">
        <v>2871</v>
      </c>
      <c r="G244" t="s">
        <v>74</v>
      </c>
      <c r="H244" t="s">
        <v>74</v>
      </c>
      <c r="I244" t="s">
        <v>2872</v>
      </c>
      <c r="J244" t="s">
        <v>2873</v>
      </c>
      <c r="K244" t="s">
        <v>74</v>
      </c>
      <c r="L244" t="s">
        <v>74</v>
      </c>
      <c r="M244" t="s">
        <v>77</v>
      </c>
      <c r="N244" t="s">
        <v>78</v>
      </c>
      <c r="O244" t="s">
        <v>74</v>
      </c>
      <c r="P244" t="s">
        <v>74</v>
      </c>
      <c r="Q244" t="s">
        <v>74</v>
      </c>
      <c r="R244" t="s">
        <v>74</v>
      </c>
      <c r="S244" t="s">
        <v>74</v>
      </c>
      <c r="T244" t="s">
        <v>74</v>
      </c>
      <c r="U244" t="s">
        <v>2874</v>
      </c>
      <c r="V244" t="s">
        <v>2875</v>
      </c>
      <c r="W244" t="s">
        <v>2876</v>
      </c>
      <c r="X244" t="s">
        <v>2877</v>
      </c>
      <c r="Y244" t="s">
        <v>74</v>
      </c>
      <c r="Z244" t="s">
        <v>74</v>
      </c>
      <c r="AA244" t="s">
        <v>2878</v>
      </c>
      <c r="AB244" t="s">
        <v>2879</v>
      </c>
      <c r="AC244" t="s">
        <v>74</v>
      </c>
      <c r="AD244" t="s">
        <v>74</v>
      </c>
      <c r="AE244" t="s">
        <v>74</v>
      </c>
      <c r="AF244" t="s">
        <v>74</v>
      </c>
      <c r="AG244">
        <v>38</v>
      </c>
      <c r="AH244">
        <v>84</v>
      </c>
      <c r="AI244">
        <v>91</v>
      </c>
      <c r="AJ244">
        <v>0</v>
      </c>
      <c r="AK244">
        <v>17</v>
      </c>
      <c r="AL244" t="s">
        <v>1496</v>
      </c>
      <c r="AM244" t="s">
        <v>84</v>
      </c>
      <c r="AN244" t="s">
        <v>1497</v>
      </c>
      <c r="AO244" t="s">
        <v>2880</v>
      </c>
      <c r="AP244" t="s">
        <v>74</v>
      </c>
      <c r="AQ244" t="s">
        <v>74</v>
      </c>
      <c r="AR244" t="s">
        <v>2881</v>
      </c>
      <c r="AS244" t="s">
        <v>2882</v>
      </c>
      <c r="AT244" t="s">
        <v>2562</v>
      </c>
      <c r="AU244">
        <v>1992</v>
      </c>
      <c r="AV244">
        <v>227</v>
      </c>
      <c r="AW244" t="s">
        <v>74</v>
      </c>
      <c r="AX244">
        <v>2</v>
      </c>
      <c r="AY244" t="s">
        <v>74</v>
      </c>
      <c r="AZ244" t="s">
        <v>74</v>
      </c>
      <c r="BA244" t="s">
        <v>74</v>
      </c>
      <c r="BB244">
        <v>211</v>
      </c>
      <c r="BC244">
        <v>230</v>
      </c>
      <c r="BD244" t="s">
        <v>74</v>
      </c>
      <c r="BE244" t="s">
        <v>2883</v>
      </c>
      <c r="BF244" t="str">
        <f>HYPERLINK("http://dx.doi.org/10.1111/j.1469-7998.1992.tb04818.x","http://dx.doi.org/10.1111/j.1469-7998.1992.tb04818.x")</f>
        <v>http://dx.doi.org/10.1111/j.1469-7998.1992.tb04818.x</v>
      </c>
      <c r="BG244" t="s">
        <v>74</v>
      </c>
      <c r="BH244" t="s">
        <v>74</v>
      </c>
      <c r="BI244">
        <v>20</v>
      </c>
      <c r="BJ244" t="s">
        <v>243</v>
      </c>
      <c r="BK244" t="s">
        <v>92</v>
      </c>
      <c r="BL244" t="s">
        <v>243</v>
      </c>
      <c r="BM244" t="s">
        <v>2884</v>
      </c>
      <c r="BN244" t="s">
        <v>74</v>
      </c>
      <c r="BO244" t="s">
        <v>74</v>
      </c>
      <c r="BP244" t="s">
        <v>74</v>
      </c>
      <c r="BQ244" t="s">
        <v>74</v>
      </c>
      <c r="BR244" t="s">
        <v>95</v>
      </c>
      <c r="BS244" t="s">
        <v>2885</v>
      </c>
      <c r="BT244" t="str">
        <f>HYPERLINK("https%3A%2F%2Fwww.webofscience.com%2Fwos%2Fwoscc%2Ffull-record%2FWOS:A1992JA07800004","View Full Record in Web of Science")</f>
        <v>View Full Record in Web of Science</v>
      </c>
    </row>
    <row r="245" spans="1:72" x14ac:dyDescent="0.15">
      <c r="A245" t="s">
        <v>72</v>
      </c>
      <c r="B245" t="s">
        <v>2886</v>
      </c>
      <c r="C245" t="s">
        <v>74</v>
      </c>
      <c r="D245" t="s">
        <v>74</v>
      </c>
      <c r="E245" t="s">
        <v>74</v>
      </c>
      <c r="F245" t="s">
        <v>2886</v>
      </c>
      <c r="G245" t="s">
        <v>74</v>
      </c>
      <c r="H245" t="s">
        <v>74</v>
      </c>
      <c r="I245" t="s">
        <v>2887</v>
      </c>
      <c r="J245" t="s">
        <v>2888</v>
      </c>
      <c r="K245" t="s">
        <v>74</v>
      </c>
      <c r="L245" t="s">
        <v>74</v>
      </c>
      <c r="M245" t="s">
        <v>77</v>
      </c>
      <c r="N245" t="s">
        <v>78</v>
      </c>
      <c r="O245" t="s">
        <v>74</v>
      </c>
      <c r="P245" t="s">
        <v>74</v>
      </c>
      <c r="Q245" t="s">
        <v>74</v>
      </c>
      <c r="R245" t="s">
        <v>74</v>
      </c>
      <c r="S245" t="s">
        <v>74</v>
      </c>
      <c r="T245" t="s">
        <v>74</v>
      </c>
      <c r="U245" t="s">
        <v>2889</v>
      </c>
      <c r="V245" t="s">
        <v>2890</v>
      </c>
      <c r="W245" t="s">
        <v>2891</v>
      </c>
      <c r="X245" t="s">
        <v>2892</v>
      </c>
      <c r="Y245" t="s">
        <v>74</v>
      </c>
      <c r="Z245" t="s">
        <v>74</v>
      </c>
      <c r="AA245" t="s">
        <v>74</v>
      </c>
      <c r="AB245" t="s">
        <v>74</v>
      </c>
      <c r="AC245" t="s">
        <v>74</v>
      </c>
      <c r="AD245" t="s">
        <v>74</v>
      </c>
      <c r="AE245" t="s">
        <v>74</v>
      </c>
      <c r="AF245" t="s">
        <v>74</v>
      </c>
      <c r="AG245">
        <v>57</v>
      </c>
      <c r="AH245">
        <v>13</v>
      </c>
      <c r="AI245">
        <v>13</v>
      </c>
      <c r="AJ245">
        <v>0</v>
      </c>
      <c r="AK245">
        <v>0</v>
      </c>
      <c r="AL245" t="s">
        <v>271</v>
      </c>
      <c r="AM245" t="s">
        <v>272</v>
      </c>
      <c r="AN245" t="s">
        <v>273</v>
      </c>
      <c r="AO245" t="s">
        <v>2893</v>
      </c>
      <c r="AP245" t="s">
        <v>74</v>
      </c>
      <c r="AQ245" t="s">
        <v>74</v>
      </c>
      <c r="AR245" t="s">
        <v>2888</v>
      </c>
      <c r="AS245" t="s">
        <v>2894</v>
      </c>
      <c r="AT245" t="s">
        <v>2562</v>
      </c>
      <c r="AU245">
        <v>1992</v>
      </c>
      <c r="AV245">
        <v>28</v>
      </c>
      <c r="AW245">
        <v>1</v>
      </c>
      <c r="AX245" t="s">
        <v>74</v>
      </c>
      <c r="AY245" t="s">
        <v>74</v>
      </c>
      <c r="AZ245" t="s">
        <v>74</v>
      </c>
      <c r="BA245" t="s">
        <v>74</v>
      </c>
      <c r="BB245">
        <v>21</v>
      </c>
      <c r="BC245">
        <v>42</v>
      </c>
      <c r="BD245" t="s">
        <v>74</v>
      </c>
      <c r="BE245" t="s">
        <v>2895</v>
      </c>
      <c r="BF245" t="str">
        <f>HYPERLINK("http://dx.doi.org/10.1016/0024-4937(92)90021-P","http://dx.doi.org/10.1016/0024-4937(92)90021-P")</f>
        <v>http://dx.doi.org/10.1016/0024-4937(92)90021-P</v>
      </c>
      <c r="BG245" t="s">
        <v>74</v>
      </c>
      <c r="BH245" t="s">
        <v>74</v>
      </c>
      <c r="BI245">
        <v>22</v>
      </c>
      <c r="BJ245" t="s">
        <v>2896</v>
      </c>
      <c r="BK245" t="s">
        <v>92</v>
      </c>
      <c r="BL245" t="s">
        <v>2896</v>
      </c>
      <c r="BM245" t="s">
        <v>2897</v>
      </c>
      <c r="BN245" t="s">
        <v>74</v>
      </c>
      <c r="BO245" t="s">
        <v>74</v>
      </c>
      <c r="BP245" t="s">
        <v>74</v>
      </c>
      <c r="BQ245" t="s">
        <v>74</v>
      </c>
      <c r="BR245" t="s">
        <v>95</v>
      </c>
      <c r="BS245" t="s">
        <v>2898</v>
      </c>
      <c r="BT245" t="str">
        <f>HYPERLINK("https%3A%2F%2Fwww.webofscience.com%2Fwos%2Fwoscc%2Ffull-record%2FWOS:A1992JD81100002","View Full Record in Web of Science")</f>
        <v>View Full Record in Web of Science</v>
      </c>
    </row>
    <row r="246" spans="1:72" x14ac:dyDescent="0.15">
      <c r="A246" t="s">
        <v>72</v>
      </c>
      <c r="B246" t="s">
        <v>2899</v>
      </c>
      <c r="C246" t="s">
        <v>74</v>
      </c>
      <c r="D246" t="s">
        <v>74</v>
      </c>
      <c r="E246" t="s">
        <v>74</v>
      </c>
      <c r="F246" t="s">
        <v>2899</v>
      </c>
      <c r="G246" t="s">
        <v>74</v>
      </c>
      <c r="H246" t="s">
        <v>74</v>
      </c>
      <c r="I246" t="s">
        <v>2900</v>
      </c>
      <c r="J246" t="s">
        <v>1551</v>
      </c>
      <c r="K246" t="s">
        <v>74</v>
      </c>
      <c r="L246" t="s">
        <v>74</v>
      </c>
      <c r="M246" t="s">
        <v>77</v>
      </c>
      <c r="N246" t="s">
        <v>78</v>
      </c>
      <c r="O246" t="s">
        <v>74</v>
      </c>
      <c r="P246" t="s">
        <v>74</v>
      </c>
      <c r="Q246" t="s">
        <v>74</v>
      </c>
      <c r="R246" t="s">
        <v>74</v>
      </c>
      <c r="S246" t="s">
        <v>74</v>
      </c>
      <c r="T246" t="s">
        <v>74</v>
      </c>
      <c r="U246" t="s">
        <v>2901</v>
      </c>
      <c r="V246" t="s">
        <v>2902</v>
      </c>
      <c r="W246" t="s">
        <v>2903</v>
      </c>
      <c r="X246" t="s">
        <v>2904</v>
      </c>
      <c r="Y246" t="s">
        <v>2905</v>
      </c>
      <c r="Z246" t="s">
        <v>74</v>
      </c>
      <c r="AA246" t="s">
        <v>74</v>
      </c>
      <c r="AB246" t="s">
        <v>74</v>
      </c>
      <c r="AC246" t="s">
        <v>74</v>
      </c>
      <c r="AD246" t="s">
        <v>74</v>
      </c>
      <c r="AE246" t="s">
        <v>74</v>
      </c>
      <c r="AF246" t="s">
        <v>74</v>
      </c>
      <c r="AG246">
        <v>48</v>
      </c>
      <c r="AH246">
        <v>27</v>
      </c>
      <c r="AI246">
        <v>27</v>
      </c>
      <c r="AJ246">
        <v>0</v>
      </c>
      <c r="AK246">
        <v>5</v>
      </c>
      <c r="AL246" t="s">
        <v>204</v>
      </c>
      <c r="AM246" t="s">
        <v>205</v>
      </c>
      <c r="AN246" t="s">
        <v>206</v>
      </c>
      <c r="AO246" t="s">
        <v>1558</v>
      </c>
      <c r="AP246" t="s">
        <v>74</v>
      </c>
      <c r="AQ246" t="s">
        <v>74</v>
      </c>
      <c r="AR246" t="s">
        <v>1559</v>
      </c>
      <c r="AS246" t="s">
        <v>1560</v>
      </c>
      <c r="AT246" t="s">
        <v>2562</v>
      </c>
      <c r="AU246">
        <v>1992</v>
      </c>
      <c r="AV246">
        <v>113</v>
      </c>
      <c r="AW246">
        <v>2</v>
      </c>
      <c r="AX246" t="s">
        <v>74</v>
      </c>
      <c r="AY246" t="s">
        <v>74</v>
      </c>
      <c r="AZ246" t="s">
        <v>74</v>
      </c>
      <c r="BA246" t="s">
        <v>74</v>
      </c>
      <c r="BB246">
        <v>201</v>
      </c>
      <c r="BC246">
        <v>209</v>
      </c>
      <c r="BD246" t="s">
        <v>74</v>
      </c>
      <c r="BE246" t="s">
        <v>74</v>
      </c>
      <c r="BF246" t="s">
        <v>74</v>
      </c>
      <c r="BG246" t="s">
        <v>74</v>
      </c>
      <c r="BH246" t="s">
        <v>74</v>
      </c>
      <c r="BI246">
        <v>9</v>
      </c>
      <c r="BJ246" t="s">
        <v>606</v>
      </c>
      <c r="BK246" t="s">
        <v>92</v>
      </c>
      <c r="BL246" t="s">
        <v>606</v>
      </c>
      <c r="BM246" t="s">
        <v>2906</v>
      </c>
      <c r="BN246" t="s">
        <v>74</v>
      </c>
      <c r="BO246" t="s">
        <v>74</v>
      </c>
      <c r="BP246" t="s">
        <v>74</v>
      </c>
      <c r="BQ246" t="s">
        <v>74</v>
      </c>
      <c r="BR246" t="s">
        <v>95</v>
      </c>
      <c r="BS246" t="s">
        <v>2907</v>
      </c>
      <c r="BT246" t="str">
        <f>HYPERLINK("https%3A%2F%2Fwww.webofscience.com%2Fwos%2Fwoscc%2Ffull-record%2FWOS:A1992JA91100004","View Full Record in Web of Science")</f>
        <v>View Full Record in Web of Science</v>
      </c>
    </row>
    <row r="247" spans="1:72" x14ac:dyDescent="0.15">
      <c r="A247" t="s">
        <v>72</v>
      </c>
      <c r="B247" t="s">
        <v>2908</v>
      </c>
      <c r="C247" t="s">
        <v>74</v>
      </c>
      <c r="D247" t="s">
        <v>74</v>
      </c>
      <c r="E247" t="s">
        <v>74</v>
      </c>
      <c r="F247" t="s">
        <v>2908</v>
      </c>
      <c r="G247" t="s">
        <v>74</v>
      </c>
      <c r="H247" t="s">
        <v>74</v>
      </c>
      <c r="I247" t="s">
        <v>2909</v>
      </c>
      <c r="J247" t="s">
        <v>417</v>
      </c>
      <c r="K247" t="s">
        <v>74</v>
      </c>
      <c r="L247" t="s">
        <v>74</v>
      </c>
      <c r="M247" t="s">
        <v>77</v>
      </c>
      <c r="N247" t="s">
        <v>78</v>
      </c>
      <c r="O247" t="s">
        <v>74</v>
      </c>
      <c r="P247" t="s">
        <v>74</v>
      </c>
      <c r="Q247" t="s">
        <v>74</v>
      </c>
      <c r="R247" t="s">
        <v>74</v>
      </c>
      <c r="S247" t="s">
        <v>74</v>
      </c>
      <c r="T247" t="s">
        <v>74</v>
      </c>
      <c r="U247" t="s">
        <v>2910</v>
      </c>
      <c r="V247" t="s">
        <v>2911</v>
      </c>
      <c r="W247" t="s">
        <v>2912</v>
      </c>
      <c r="X247" t="s">
        <v>2913</v>
      </c>
      <c r="Y247" t="s">
        <v>2914</v>
      </c>
      <c r="Z247" t="s">
        <v>74</v>
      </c>
      <c r="AA247" t="s">
        <v>74</v>
      </c>
      <c r="AB247" t="s">
        <v>74</v>
      </c>
      <c r="AC247" t="s">
        <v>74</v>
      </c>
      <c r="AD247" t="s">
        <v>74</v>
      </c>
      <c r="AE247" t="s">
        <v>74</v>
      </c>
      <c r="AF247" t="s">
        <v>74</v>
      </c>
      <c r="AG247">
        <v>42</v>
      </c>
      <c r="AH247">
        <v>49</v>
      </c>
      <c r="AI247">
        <v>56</v>
      </c>
      <c r="AJ247">
        <v>0</v>
      </c>
      <c r="AK247">
        <v>4</v>
      </c>
      <c r="AL247" t="s">
        <v>424</v>
      </c>
      <c r="AM247" t="s">
        <v>425</v>
      </c>
      <c r="AN247" t="s">
        <v>426</v>
      </c>
      <c r="AO247" t="s">
        <v>427</v>
      </c>
      <c r="AP247" t="s">
        <v>74</v>
      </c>
      <c r="AQ247" t="s">
        <v>74</v>
      </c>
      <c r="AR247" t="s">
        <v>429</v>
      </c>
      <c r="AS247" t="s">
        <v>430</v>
      </c>
      <c r="AT247" t="s">
        <v>2562</v>
      </c>
      <c r="AU247">
        <v>1992</v>
      </c>
      <c r="AV247">
        <v>82</v>
      </c>
      <c r="AW247">
        <v>2</v>
      </c>
      <c r="AX247" t="s">
        <v>74</v>
      </c>
      <c r="AY247" t="s">
        <v>74</v>
      </c>
      <c r="AZ247" t="s">
        <v>74</v>
      </c>
      <c r="BA247" t="s">
        <v>74</v>
      </c>
      <c r="BB247">
        <v>163</v>
      </c>
      <c r="BC247">
        <v>174</v>
      </c>
      <c r="BD247" t="s">
        <v>74</v>
      </c>
      <c r="BE247" t="s">
        <v>2915</v>
      </c>
      <c r="BF247" t="str">
        <f>HYPERLINK("http://dx.doi.org/10.3354/meps082163","http://dx.doi.org/10.3354/meps082163")</f>
        <v>http://dx.doi.org/10.3354/meps082163</v>
      </c>
      <c r="BG247" t="s">
        <v>74</v>
      </c>
      <c r="BH247" t="s">
        <v>74</v>
      </c>
      <c r="BI247">
        <v>12</v>
      </c>
      <c r="BJ247" t="s">
        <v>432</v>
      </c>
      <c r="BK247" t="s">
        <v>92</v>
      </c>
      <c r="BL247" t="s">
        <v>433</v>
      </c>
      <c r="BM247" t="s">
        <v>2916</v>
      </c>
      <c r="BN247" t="s">
        <v>74</v>
      </c>
      <c r="BO247" t="s">
        <v>1112</v>
      </c>
      <c r="BP247" t="s">
        <v>74</v>
      </c>
      <c r="BQ247" t="s">
        <v>74</v>
      </c>
      <c r="BR247" t="s">
        <v>95</v>
      </c>
      <c r="BS247" t="s">
        <v>2917</v>
      </c>
      <c r="BT247" t="str">
        <f>HYPERLINK("https%3A%2F%2Fwww.webofscience.com%2Fwos%2Fwoscc%2Ffull-record%2FWOS:A1992HZ19000006","View Full Record in Web of Science")</f>
        <v>View Full Record in Web of Science</v>
      </c>
    </row>
    <row r="248" spans="1:72" x14ac:dyDescent="0.15">
      <c r="A248" t="s">
        <v>72</v>
      </c>
      <c r="B248" t="s">
        <v>2918</v>
      </c>
      <c r="C248" t="s">
        <v>74</v>
      </c>
      <c r="D248" t="s">
        <v>74</v>
      </c>
      <c r="E248" t="s">
        <v>74</v>
      </c>
      <c r="F248" t="s">
        <v>2918</v>
      </c>
      <c r="G248" t="s">
        <v>74</v>
      </c>
      <c r="H248" t="s">
        <v>74</v>
      </c>
      <c r="I248" t="s">
        <v>2919</v>
      </c>
      <c r="J248" t="s">
        <v>439</v>
      </c>
      <c r="K248" t="s">
        <v>74</v>
      </c>
      <c r="L248" t="s">
        <v>74</v>
      </c>
      <c r="M248" t="s">
        <v>77</v>
      </c>
      <c r="N248" t="s">
        <v>78</v>
      </c>
      <c r="O248" t="s">
        <v>74</v>
      </c>
      <c r="P248" t="s">
        <v>74</v>
      </c>
      <c r="Q248" t="s">
        <v>74</v>
      </c>
      <c r="R248" t="s">
        <v>74</v>
      </c>
      <c r="S248" t="s">
        <v>74</v>
      </c>
      <c r="T248" t="s">
        <v>74</v>
      </c>
      <c r="U248" t="s">
        <v>2920</v>
      </c>
      <c r="V248" t="s">
        <v>2921</v>
      </c>
      <c r="W248" t="s">
        <v>74</v>
      </c>
      <c r="X248" t="s">
        <v>74</v>
      </c>
      <c r="Y248" t="s">
        <v>2922</v>
      </c>
      <c r="Z248" t="s">
        <v>74</v>
      </c>
      <c r="AA248" t="s">
        <v>74</v>
      </c>
      <c r="AB248" t="s">
        <v>74</v>
      </c>
      <c r="AC248" t="s">
        <v>74</v>
      </c>
      <c r="AD248" t="s">
        <v>74</v>
      </c>
      <c r="AE248" t="s">
        <v>74</v>
      </c>
      <c r="AF248" t="s">
        <v>74</v>
      </c>
      <c r="AG248">
        <v>89</v>
      </c>
      <c r="AH248">
        <v>75</v>
      </c>
      <c r="AI248">
        <v>80</v>
      </c>
      <c r="AJ248">
        <v>0</v>
      </c>
      <c r="AK248">
        <v>4</v>
      </c>
      <c r="AL248" t="s">
        <v>271</v>
      </c>
      <c r="AM248" t="s">
        <v>272</v>
      </c>
      <c r="AN248" t="s">
        <v>273</v>
      </c>
      <c r="AO248" t="s">
        <v>447</v>
      </c>
      <c r="AP248" t="s">
        <v>2923</v>
      </c>
      <c r="AQ248" t="s">
        <v>74</v>
      </c>
      <c r="AR248" t="s">
        <v>448</v>
      </c>
      <c r="AS248" t="s">
        <v>449</v>
      </c>
      <c r="AT248" t="s">
        <v>2562</v>
      </c>
      <c r="AU248">
        <v>1992</v>
      </c>
      <c r="AV248">
        <v>107</v>
      </c>
      <c r="AW248" t="s">
        <v>295</v>
      </c>
      <c r="AX248" t="s">
        <v>74</v>
      </c>
      <c r="AY248" t="s">
        <v>74</v>
      </c>
      <c r="AZ248" t="s">
        <v>74</v>
      </c>
      <c r="BA248" t="s">
        <v>74</v>
      </c>
      <c r="BB248">
        <v>9</v>
      </c>
      <c r="BC248">
        <v>33</v>
      </c>
      <c r="BD248" t="s">
        <v>74</v>
      </c>
      <c r="BE248" t="s">
        <v>2924</v>
      </c>
      <c r="BF248" t="str">
        <f>HYPERLINK("http://dx.doi.org/10.1016/0025-3227(92)90066-Q","http://dx.doi.org/10.1016/0025-3227(92)90066-Q")</f>
        <v>http://dx.doi.org/10.1016/0025-3227(92)90066-Q</v>
      </c>
      <c r="BG248" t="s">
        <v>74</v>
      </c>
      <c r="BH248" t="s">
        <v>74</v>
      </c>
      <c r="BI248">
        <v>25</v>
      </c>
      <c r="BJ248" t="s">
        <v>451</v>
      </c>
      <c r="BK248" t="s">
        <v>92</v>
      </c>
      <c r="BL248" t="s">
        <v>452</v>
      </c>
      <c r="BM248" t="s">
        <v>2925</v>
      </c>
      <c r="BN248" t="s">
        <v>74</v>
      </c>
      <c r="BO248" t="s">
        <v>74</v>
      </c>
      <c r="BP248" t="s">
        <v>74</v>
      </c>
      <c r="BQ248" t="s">
        <v>74</v>
      </c>
      <c r="BR248" t="s">
        <v>95</v>
      </c>
      <c r="BS248" t="s">
        <v>2926</v>
      </c>
      <c r="BT248" t="str">
        <f>HYPERLINK("https%3A%2F%2Fwww.webofscience.com%2Fwos%2Fwoscc%2Ffull-record%2FWOS:A1992JD52500002","View Full Record in Web of Science")</f>
        <v>View Full Record in Web of Science</v>
      </c>
    </row>
    <row r="249" spans="1:72" x14ac:dyDescent="0.15">
      <c r="A249" t="s">
        <v>72</v>
      </c>
      <c r="B249" t="s">
        <v>2927</v>
      </c>
      <c r="C249" t="s">
        <v>74</v>
      </c>
      <c r="D249" t="s">
        <v>74</v>
      </c>
      <c r="E249" t="s">
        <v>74</v>
      </c>
      <c r="F249" t="s">
        <v>2928</v>
      </c>
      <c r="G249" t="s">
        <v>74</v>
      </c>
      <c r="H249" t="s">
        <v>74</v>
      </c>
      <c r="I249" t="s">
        <v>2929</v>
      </c>
      <c r="J249" t="s">
        <v>1655</v>
      </c>
      <c r="K249" t="s">
        <v>74</v>
      </c>
      <c r="L249" t="s">
        <v>74</v>
      </c>
      <c r="M249" t="s">
        <v>77</v>
      </c>
      <c r="N249" t="s">
        <v>78</v>
      </c>
      <c r="O249" t="s">
        <v>74</v>
      </c>
      <c r="P249" t="s">
        <v>74</v>
      </c>
      <c r="Q249" t="s">
        <v>74</v>
      </c>
      <c r="R249" t="s">
        <v>74</v>
      </c>
      <c r="S249" t="s">
        <v>74</v>
      </c>
      <c r="T249" t="s">
        <v>74</v>
      </c>
      <c r="U249" t="s">
        <v>2930</v>
      </c>
      <c r="V249" t="s">
        <v>2931</v>
      </c>
      <c r="W249" t="s">
        <v>2932</v>
      </c>
      <c r="X249" t="s">
        <v>2933</v>
      </c>
      <c r="Y249" t="s">
        <v>2934</v>
      </c>
      <c r="Z249" t="s">
        <v>74</v>
      </c>
      <c r="AA249" t="s">
        <v>2935</v>
      </c>
      <c r="AB249" t="s">
        <v>2936</v>
      </c>
      <c r="AC249" t="s">
        <v>2937</v>
      </c>
      <c r="AD249" t="s">
        <v>2938</v>
      </c>
      <c r="AE249" t="s">
        <v>2939</v>
      </c>
      <c r="AF249" t="s">
        <v>74</v>
      </c>
      <c r="AG249">
        <v>61</v>
      </c>
      <c r="AH249">
        <v>139</v>
      </c>
      <c r="AI249">
        <v>146</v>
      </c>
      <c r="AJ249">
        <v>0</v>
      </c>
      <c r="AK249">
        <v>15</v>
      </c>
      <c r="AL249" t="s">
        <v>352</v>
      </c>
      <c r="AM249" t="s">
        <v>309</v>
      </c>
      <c r="AN249" t="s">
        <v>353</v>
      </c>
      <c r="AO249" t="s">
        <v>1664</v>
      </c>
      <c r="AP249" t="s">
        <v>1665</v>
      </c>
      <c r="AQ249" t="s">
        <v>74</v>
      </c>
      <c r="AR249" t="s">
        <v>1655</v>
      </c>
      <c r="AS249" t="s">
        <v>1666</v>
      </c>
      <c r="AT249" t="s">
        <v>2562</v>
      </c>
      <c r="AU249">
        <v>1992</v>
      </c>
      <c r="AV249">
        <v>7</v>
      </c>
      <c r="AW249">
        <v>3</v>
      </c>
      <c r="AX249" t="s">
        <v>74</v>
      </c>
      <c r="AY249" t="s">
        <v>74</v>
      </c>
      <c r="AZ249" t="s">
        <v>74</v>
      </c>
      <c r="BA249" t="s">
        <v>74</v>
      </c>
      <c r="BB249">
        <v>289</v>
      </c>
      <c r="BC249">
        <v>318</v>
      </c>
      <c r="BD249" t="s">
        <v>74</v>
      </c>
      <c r="BE249" t="s">
        <v>2940</v>
      </c>
      <c r="BF249" t="str">
        <f>HYPERLINK("http://dx.doi.org/10.1029/92PA00709","http://dx.doi.org/10.1029/92PA00709")</f>
        <v>http://dx.doi.org/10.1029/92PA00709</v>
      </c>
      <c r="BG249" t="s">
        <v>74</v>
      </c>
      <c r="BH249" t="s">
        <v>74</v>
      </c>
      <c r="BI249">
        <v>30</v>
      </c>
      <c r="BJ249" t="s">
        <v>1668</v>
      </c>
      <c r="BK249" t="s">
        <v>92</v>
      </c>
      <c r="BL249" t="s">
        <v>1669</v>
      </c>
      <c r="BM249" t="s">
        <v>2941</v>
      </c>
      <c r="BN249" t="s">
        <v>74</v>
      </c>
      <c r="BO249" t="s">
        <v>362</v>
      </c>
      <c r="BP249" t="s">
        <v>74</v>
      </c>
      <c r="BQ249" t="s">
        <v>74</v>
      </c>
      <c r="BR249" t="s">
        <v>95</v>
      </c>
      <c r="BS249" t="s">
        <v>2942</v>
      </c>
      <c r="BT249" t="str">
        <f>HYPERLINK("https%3A%2F%2Fwww.webofscience.com%2Fwos%2Fwoscc%2Ffull-record%2FWOS:000208340900003","View Full Record in Web of Science")</f>
        <v>View Full Record in Web of Science</v>
      </c>
    </row>
    <row r="250" spans="1:72" x14ac:dyDescent="0.15">
      <c r="A250" t="s">
        <v>72</v>
      </c>
      <c r="B250" t="s">
        <v>2943</v>
      </c>
      <c r="C250" t="s">
        <v>74</v>
      </c>
      <c r="D250" t="s">
        <v>74</v>
      </c>
      <c r="E250" t="s">
        <v>74</v>
      </c>
      <c r="F250" t="s">
        <v>2943</v>
      </c>
      <c r="G250" t="s">
        <v>74</v>
      </c>
      <c r="H250" t="s">
        <v>74</v>
      </c>
      <c r="I250" t="s">
        <v>2944</v>
      </c>
      <c r="J250" t="s">
        <v>2945</v>
      </c>
      <c r="K250" t="s">
        <v>74</v>
      </c>
      <c r="L250" t="s">
        <v>74</v>
      </c>
      <c r="M250" t="s">
        <v>77</v>
      </c>
      <c r="N250" t="s">
        <v>458</v>
      </c>
      <c r="O250" t="s">
        <v>74</v>
      </c>
      <c r="P250" t="s">
        <v>74</v>
      </c>
      <c r="Q250" t="s">
        <v>74</v>
      </c>
      <c r="R250" t="s">
        <v>74</v>
      </c>
      <c r="S250" t="s">
        <v>74</v>
      </c>
      <c r="T250" t="s">
        <v>74</v>
      </c>
      <c r="U250" t="s">
        <v>2946</v>
      </c>
      <c r="V250" t="s">
        <v>74</v>
      </c>
      <c r="W250" t="s">
        <v>2947</v>
      </c>
      <c r="X250" t="s">
        <v>2948</v>
      </c>
      <c r="Y250" t="s">
        <v>2949</v>
      </c>
      <c r="Z250" t="s">
        <v>74</v>
      </c>
      <c r="AA250" t="s">
        <v>74</v>
      </c>
      <c r="AB250" t="s">
        <v>74</v>
      </c>
      <c r="AC250" t="s">
        <v>74</v>
      </c>
      <c r="AD250" t="s">
        <v>74</v>
      </c>
      <c r="AE250" t="s">
        <v>74</v>
      </c>
      <c r="AF250" t="s">
        <v>74</v>
      </c>
      <c r="AG250">
        <v>73</v>
      </c>
      <c r="AH250">
        <v>58</v>
      </c>
      <c r="AI250">
        <v>63</v>
      </c>
      <c r="AJ250">
        <v>3</v>
      </c>
      <c r="AK250">
        <v>22</v>
      </c>
      <c r="AL250" t="s">
        <v>2950</v>
      </c>
      <c r="AM250" t="s">
        <v>2951</v>
      </c>
      <c r="AN250" t="s">
        <v>2952</v>
      </c>
      <c r="AO250" t="s">
        <v>2953</v>
      </c>
      <c r="AP250" t="s">
        <v>74</v>
      </c>
      <c r="AQ250" t="s">
        <v>74</v>
      </c>
      <c r="AR250" t="s">
        <v>2954</v>
      </c>
      <c r="AS250" t="s">
        <v>2955</v>
      </c>
      <c r="AT250" t="s">
        <v>2562</v>
      </c>
      <c r="AU250">
        <v>1992</v>
      </c>
      <c r="AV250">
        <v>55</v>
      </c>
      <c r="AW250">
        <v>6</v>
      </c>
      <c r="AX250" t="s">
        <v>74</v>
      </c>
      <c r="AY250" t="s">
        <v>74</v>
      </c>
      <c r="AZ250" t="s">
        <v>74</v>
      </c>
      <c r="BA250" t="s">
        <v>74</v>
      </c>
      <c r="BB250">
        <v>911</v>
      </c>
      <c r="BC250">
        <v>929</v>
      </c>
      <c r="BD250" t="s">
        <v>74</v>
      </c>
      <c r="BE250" t="s">
        <v>2956</v>
      </c>
      <c r="BF250" t="str">
        <f>HYPERLINK("http://dx.doi.org/10.1111/j.1751-1097.1992.tb08540.x","http://dx.doi.org/10.1111/j.1751-1097.1992.tb08540.x")</f>
        <v>http://dx.doi.org/10.1111/j.1751-1097.1992.tb08540.x</v>
      </c>
      <c r="BG250" t="s">
        <v>74</v>
      </c>
      <c r="BH250" t="s">
        <v>74</v>
      </c>
      <c r="BI250">
        <v>19</v>
      </c>
      <c r="BJ250" t="s">
        <v>2957</v>
      </c>
      <c r="BK250" t="s">
        <v>92</v>
      </c>
      <c r="BL250" t="s">
        <v>2957</v>
      </c>
      <c r="BM250" t="s">
        <v>2958</v>
      </c>
      <c r="BN250">
        <v>1409893</v>
      </c>
      <c r="BO250" t="s">
        <v>1112</v>
      </c>
      <c r="BP250" t="s">
        <v>74</v>
      </c>
      <c r="BQ250" t="s">
        <v>74</v>
      </c>
      <c r="BR250" t="s">
        <v>95</v>
      </c>
      <c r="BS250" t="s">
        <v>2959</v>
      </c>
      <c r="BT250" t="str">
        <f>HYPERLINK("https%3A%2F%2Fwww.webofscience.com%2Fwos%2Fwoscc%2Ffull-record%2FWOS:A1992HX88300014","View Full Record in Web of Science")</f>
        <v>View Full Record in Web of Science</v>
      </c>
    </row>
    <row r="251" spans="1:72" x14ac:dyDescent="0.15">
      <c r="A251" t="s">
        <v>72</v>
      </c>
      <c r="B251" t="s">
        <v>2960</v>
      </c>
      <c r="C251" t="s">
        <v>74</v>
      </c>
      <c r="D251" t="s">
        <v>74</v>
      </c>
      <c r="E251" t="s">
        <v>74</v>
      </c>
      <c r="F251" t="s">
        <v>2960</v>
      </c>
      <c r="G251" t="s">
        <v>74</v>
      </c>
      <c r="H251" t="s">
        <v>74</v>
      </c>
      <c r="I251" t="s">
        <v>2961</v>
      </c>
      <c r="J251" t="s">
        <v>2962</v>
      </c>
      <c r="K251" t="s">
        <v>74</v>
      </c>
      <c r="L251" t="s">
        <v>74</v>
      </c>
      <c r="M251" t="s">
        <v>77</v>
      </c>
      <c r="N251" t="s">
        <v>78</v>
      </c>
      <c r="O251" t="s">
        <v>74</v>
      </c>
      <c r="P251" t="s">
        <v>74</v>
      </c>
      <c r="Q251" t="s">
        <v>74</v>
      </c>
      <c r="R251" t="s">
        <v>74</v>
      </c>
      <c r="S251" t="s">
        <v>74</v>
      </c>
      <c r="T251" t="s">
        <v>2963</v>
      </c>
      <c r="U251" t="s">
        <v>2964</v>
      </c>
      <c r="V251" t="s">
        <v>2965</v>
      </c>
      <c r="W251" t="s">
        <v>2966</v>
      </c>
      <c r="X251" t="s">
        <v>183</v>
      </c>
      <c r="Y251" t="s">
        <v>74</v>
      </c>
      <c r="Z251" t="s">
        <v>74</v>
      </c>
      <c r="AA251" t="s">
        <v>74</v>
      </c>
      <c r="AB251" t="s">
        <v>74</v>
      </c>
      <c r="AC251" t="s">
        <v>74</v>
      </c>
      <c r="AD251" t="s">
        <v>74</v>
      </c>
      <c r="AE251" t="s">
        <v>74</v>
      </c>
      <c r="AF251" t="s">
        <v>74</v>
      </c>
      <c r="AG251">
        <v>21</v>
      </c>
      <c r="AH251">
        <v>33</v>
      </c>
      <c r="AI251">
        <v>36</v>
      </c>
      <c r="AJ251">
        <v>0</v>
      </c>
      <c r="AK251">
        <v>4</v>
      </c>
      <c r="AL251" t="s">
        <v>1371</v>
      </c>
      <c r="AM251" t="s">
        <v>1372</v>
      </c>
      <c r="AN251" t="s">
        <v>1373</v>
      </c>
      <c r="AO251" t="s">
        <v>2967</v>
      </c>
      <c r="AP251" t="s">
        <v>2968</v>
      </c>
      <c r="AQ251" t="s">
        <v>74</v>
      </c>
      <c r="AR251" t="s">
        <v>2969</v>
      </c>
      <c r="AS251" t="s">
        <v>2970</v>
      </c>
      <c r="AT251" t="s">
        <v>2562</v>
      </c>
      <c r="AU251">
        <v>1992</v>
      </c>
      <c r="AV251">
        <v>17</v>
      </c>
      <c r="AW251">
        <v>2</v>
      </c>
      <c r="AX251" t="s">
        <v>74</v>
      </c>
      <c r="AY251" t="s">
        <v>74</v>
      </c>
      <c r="AZ251" t="s">
        <v>74</v>
      </c>
      <c r="BA251" t="s">
        <v>74</v>
      </c>
      <c r="BB251">
        <v>148</v>
      </c>
      <c r="BC251">
        <v>152</v>
      </c>
      <c r="BD251" t="s">
        <v>74</v>
      </c>
      <c r="BE251" t="s">
        <v>2971</v>
      </c>
      <c r="BF251" t="str">
        <f>HYPERLINK("http://dx.doi.org/10.1111/j.1365-3032.1992.tb01192.x","http://dx.doi.org/10.1111/j.1365-3032.1992.tb01192.x")</f>
        <v>http://dx.doi.org/10.1111/j.1365-3032.1992.tb01192.x</v>
      </c>
      <c r="BG251" t="s">
        <v>74</v>
      </c>
      <c r="BH251" t="s">
        <v>74</v>
      </c>
      <c r="BI251">
        <v>5</v>
      </c>
      <c r="BJ251" t="s">
        <v>1411</v>
      </c>
      <c r="BK251" t="s">
        <v>92</v>
      </c>
      <c r="BL251" t="s">
        <v>1411</v>
      </c>
      <c r="BM251" t="s">
        <v>2972</v>
      </c>
      <c r="BN251" t="s">
        <v>74</v>
      </c>
      <c r="BO251" t="s">
        <v>74</v>
      </c>
      <c r="BP251" t="s">
        <v>74</v>
      </c>
      <c r="BQ251" t="s">
        <v>74</v>
      </c>
      <c r="BR251" t="s">
        <v>95</v>
      </c>
      <c r="BS251" t="s">
        <v>2973</v>
      </c>
      <c r="BT251" t="str">
        <f>HYPERLINK("https%3A%2F%2Fwww.webofscience.com%2Fwos%2Fwoscc%2Ffull-record%2FWOS:A1992HZ99700007","View Full Record in Web of Science")</f>
        <v>View Full Record in Web of Science</v>
      </c>
    </row>
    <row r="252" spans="1:72" x14ac:dyDescent="0.15">
      <c r="A252" t="s">
        <v>72</v>
      </c>
      <c r="B252" t="s">
        <v>2974</v>
      </c>
      <c r="C252" t="s">
        <v>74</v>
      </c>
      <c r="D252" t="s">
        <v>74</v>
      </c>
      <c r="E252" t="s">
        <v>74</v>
      </c>
      <c r="F252" t="s">
        <v>2974</v>
      </c>
      <c r="G252" t="s">
        <v>74</v>
      </c>
      <c r="H252" t="s">
        <v>74</v>
      </c>
      <c r="I252" t="s">
        <v>2975</v>
      </c>
      <c r="J252" t="s">
        <v>2976</v>
      </c>
      <c r="K252" t="s">
        <v>74</v>
      </c>
      <c r="L252" t="s">
        <v>74</v>
      </c>
      <c r="M252" t="s">
        <v>1832</v>
      </c>
      <c r="N252" t="s">
        <v>78</v>
      </c>
      <c r="O252" t="s">
        <v>74</v>
      </c>
      <c r="P252" t="s">
        <v>74</v>
      </c>
      <c r="Q252" t="s">
        <v>74</v>
      </c>
      <c r="R252" t="s">
        <v>74</v>
      </c>
      <c r="S252" t="s">
        <v>74</v>
      </c>
      <c r="T252" t="s">
        <v>74</v>
      </c>
      <c r="U252" t="s">
        <v>74</v>
      </c>
      <c r="V252" t="s">
        <v>74</v>
      </c>
      <c r="W252" t="s">
        <v>74</v>
      </c>
      <c r="X252" t="s">
        <v>74</v>
      </c>
      <c r="Y252" t="s">
        <v>74</v>
      </c>
      <c r="Z252" t="s">
        <v>74</v>
      </c>
      <c r="AA252" t="s">
        <v>74</v>
      </c>
      <c r="AB252" t="s">
        <v>74</v>
      </c>
      <c r="AC252" t="s">
        <v>74</v>
      </c>
      <c r="AD252" t="s">
        <v>74</v>
      </c>
      <c r="AE252" t="s">
        <v>74</v>
      </c>
      <c r="AF252" t="s">
        <v>74</v>
      </c>
      <c r="AG252">
        <v>0</v>
      </c>
      <c r="AH252">
        <v>0</v>
      </c>
      <c r="AI252">
        <v>0</v>
      </c>
      <c r="AJ252">
        <v>0</v>
      </c>
      <c r="AK252">
        <v>0</v>
      </c>
      <c r="AL252" t="s">
        <v>2977</v>
      </c>
      <c r="AM252" t="s">
        <v>2978</v>
      </c>
      <c r="AN252" t="s">
        <v>2979</v>
      </c>
      <c r="AO252" t="s">
        <v>2980</v>
      </c>
      <c r="AP252" t="s">
        <v>74</v>
      </c>
      <c r="AQ252" t="s">
        <v>74</v>
      </c>
      <c r="AR252" t="s">
        <v>2981</v>
      </c>
      <c r="AS252" t="s">
        <v>2982</v>
      </c>
      <c r="AT252" t="s">
        <v>2562</v>
      </c>
      <c r="AU252">
        <v>1992</v>
      </c>
      <c r="AV252">
        <v>120</v>
      </c>
      <c r="AW252">
        <v>6</v>
      </c>
      <c r="AX252" t="s">
        <v>74</v>
      </c>
      <c r="AY252" t="s">
        <v>74</v>
      </c>
      <c r="AZ252" t="s">
        <v>74</v>
      </c>
      <c r="BA252" t="s">
        <v>74</v>
      </c>
      <c r="BB252">
        <v>715</v>
      </c>
      <c r="BC252">
        <v>717</v>
      </c>
      <c r="BD252" t="s">
        <v>74</v>
      </c>
      <c r="BE252" t="s">
        <v>74</v>
      </c>
      <c r="BF252" t="s">
        <v>74</v>
      </c>
      <c r="BG252" t="s">
        <v>74</v>
      </c>
      <c r="BH252" t="s">
        <v>74</v>
      </c>
      <c r="BI252">
        <v>3</v>
      </c>
      <c r="BJ252" t="s">
        <v>1179</v>
      </c>
      <c r="BK252" t="s">
        <v>92</v>
      </c>
      <c r="BL252" t="s">
        <v>1180</v>
      </c>
      <c r="BM252" t="s">
        <v>2983</v>
      </c>
      <c r="BN252">
        <v>1341810</v>
      </c>
      <c r="BO252" t="s">
        <v>74</v>
      </c>
      <c r="BP252" t="s">
        <v>74</v>
      </c>
      <c r="BQ252" t="s">
        <v>74</v>
      </c>
      <c r="BR252" t="s">
        <v>95</v>
      </c>
      <c r="BS252" t="s">
        <v>2984</v>
      </c>
      <c r="BT252" t="str">
        <f>HYPERLINK("https%3A%2F%2Fwww.webofscience.com%2Fwos%2Fwoscc%2Ffull-record%2FWOS:A1992JM43500022","View Full Record in Web of Science")</f>
        <v>View Full Record in Web of Science</v>
      </c>
    </row>
    <row r="253" spans="1:72" x14ac:dyDescent="0.15">
      <c r="A253" t="s">
        <v>72</v>
      </c>
      <c r="B253" t="s">
        <v>2985</v>
      </c>
      <c r="C253" t="s">
        <v>74</v>
      </c>
      <c r="D253" t="s">
        <v>74</v>
      </c>
      <c r="E253" t="s">
        <v>74</v>
      </c>
      <c r="F253" t="s">
        <v>2985</v>
      </c>
      <c r="G253" t="s">
        <v>74</v>
      </c>
      <c r="H253" t="s">
        <v>74</v>
      </c>
      <c r="I253" t="s">
        <v>2986</v>
      </c>
      <c r="J253" t="s">
        <v>2987</v>
      </c>
      <c r="K253" t="s">
        <v>74</v>
      </c>
      <c r="L253" t="s">
        <v>74</v>
      </c>
      <c r="M253" t="s">
        <v>77</v>
      </c>
      <c r="N253" t="s">
        <v>78</v>
      </c>
      <c r="O253" t="s">
        <v>74</v>
      </c>
      <c r="P253" t="s">
        <v>74</v>
      </c>
      <c r="Q253" t="s">
        <v>74</v>
      </c>
      <c r="R253" t="s">
        <v>74</v>
      </c>
      <c r="S253" t="s">
        <v>74</v>
      </c>
      <c r="T253" t="s">
        <v>74</v>
      </c>
      <c r="U253" t="s">
        <v>2988</v>
      </c>
      <c r="V253" t="s">
        <v>2989</v>
      </c>
      <c r="W253" t="s">
        <v>74</v>
      </c>
      <c r="X253" t="s">
        <v>74</v>
      </c>
      <c r="Y253" t="s">
        <v>2990</v>
      </c>
      <c r="Z253" t="s">
        <v>74</v>
      </c>
      <c r="AA253" t="s">
        <v>74</v>
      </c>
      <c r="AB253" t="s">
        <v>74</v>
      </c>
      <c r="AC253" t="s">
        <v>74</v>
      </c>
      <c r="AD253" t="s">
        <v>74</v>
      </c>
      <c r="AE253" t="s">
        <v>74</v>
      </c>
      <c r="AF253" t="s">
        <v>74</v>
      </c>
      <c r="AG253">
        <v>129</v>
      </c>
      <c r="AH253">
        <v>168</v>
      </c>
      <c r="AI253">
        <v>185</v>
      </c>
      <c r="AJ253">
        <v>0</v>
      </c>
      <c r="AK253">
        <v>12</v>
      </c>
      <c r="AL253" t="s">
        <v>352</v>
      </c>
      <c r="AM253" t="s">
        <v>309</v>
      </c>
      <c r="AN253" t="s">
        <v>833</v>
      </c>
      <c r="AO253" t="s">
        <v>2991</v>
      </c>
      <c r="AP253" t="s">
        <v>74</v>
      </c>
      <c r="AQ253" t="s">
        <v>74</v>
      </c>
      <c r="AR253" t="s">
        <v>2987</v>
      </c>
      <c r="AS253" t="s">
        <v>2992</v>
      </c>
      <c r="AT253" t="s">
        <v>2562</v>
      </c>
      <c r="AU253">
        <v>1992</v>
      </c>
      <c r="AV253">
        <v>11</v>
      </c>
      <c r="AW253">
        <v>3</v>
      </c>
      <c r="AX253" t="s">
        <v>74</v>
      </c>
      <c r="AY253" t="s">
        <v>74</v>
      </c>
      <c r="AZ253" t="s">
        <v>74</v>
      </c>
      <c r="BA253" t="s">
        <v>74</v>
      </c>
      <c r="BB253">
        <v>634</v>
      </c>
      <c r="BC253">
        <v>662</v>
      </c>
      <c r="BD253" t="s">
        <v>74</v>
      </c>
      <c r="BE253" t="s">
        <v>2993</v>
      </c>
      <c r="BF253" t="str">
        <f>HYPERLINK("http://dx.doi.org/10.1029/91TC02495","http://dx.doi.org/10.1029/91TC02495")</f>
        <v>http://dx.doi.org/10.1029/91TC02495</v>
      </c>
      <c r="BG253" t="s">
        <v>74</v>
      </c>
      <c r="BH253" t="s">
        <v>74</v>
      </c>
      <c r="BI253">
        <v>29</v>
      </c>
      <c r="BJ253" t="s">
        <v>297</v>
      </c>
      <c r="BK253" t="s">
        <v>92</v>
      </c>
      <c r="BL253" t="s">
        <v>297</v>
      </c>
      <c r="BM253" t="s">
        <v>2994</v>
      </c>
      <c r="BN253" t="s">
        <v>74</v>
      </c>
      <c r="BO253" t="s">
        <v>74</v>
      </c>
      <c r="BP253" t="s">
        <v>74</v>
      </c>
      <c r="BQ253" t="s">
        <v>74</v>
      </c>
      <c r="BR253" t="s">
        <v>95</v>
      </c>
      <c r="BS253" t="s">
        <v>2995</v>
      </c>
      <c r="BT253" t="str">
        <f>HYPERLINK("https%3A%2F%2Fwww.webofscience.com%2Fwos%2Fwoscc%2Ffull-record%2FWOS:A1992HZ35900015","View Full Record in Web of Science")</f>
        <v>View Full Record in Web of Science</v>
      </c>
    </row>
    <row r="254" spans="1:72" x14ac:dyDescent="0.15">
      <c r="A254" t="s">
        <v>72</v>
      </c>
      <c r="B254" t="s">
        <v>2996</v>
      </c>
      <c r="C254" t="s">
        <v>74</v>
      </c>
      <c r="D254" t="s">
        <v>74</v>
      </c>
      <c r="E254" t="s">
        <v>74</v>
      </c>
      <c r="F254" t="s">
        <v>2996</v>
      </c>
      <c r="G254" t="s">
        <v>74</v>
      </c>
      <c r="H254" t="s">
        <v>74</v>
      </c>
      <c r="I254" t="s">
        <v>2997</v>
      </c>
      <c r="J254" t="s">
        <v>1116</v>
      </c>
      <c r="K254" t="s">
        <v>74</v>
      </c>
      <c r="L254" t="s">
        <v>74</v>
      </c>
      <c r="M254" t="s">
        <v>77</v>
      </c>
      <c r="N254" t="s">
        <v>78</v>
      </c>
      <c r="O254" t="s">
        <v>74</v>
      </c>
      <c r="P254" t="s">
        <v>74</v>
      </c>
      <c r="Q254" t="s">
        <v>74</v>
      </c>
      <c r="R254" t="s">
        <v>74</v>
      </c>
      <c r="S254" t="s">
        <v>74</v>
      </c>
      <c r="T254" t="s">
        <v>74</v>
      </c>
      <c r="U254" t="s">
        <v>2998</v>
      </c>
      <c r="V254" t="s">
        <v>2999</v>
      </c>
      <c r="W254" t="s">
        <v>3000</v>
      </c>
      <c r="X254" t="s">
        <v>3001</v>
      </c>
      <c r="Y254" t="s">
        <v>3002</v>
      </c>
      <c r="Z254" t="s">
        <v>74</v>
      </c>
      <c r="AA254" t="s">
        <v>74</v>
      </c>
      <c r="AB254" t="s">
        <v>74</v>
      </c>
      <c r="AC254" t="s">
        <v>74</v>
      </c>
      <c r="AD254" t="s">
        <v>74</v>
      </c>
      <c r="AE254" t="s">
        <v>74</v>
      </c>
      <c r="AF254" t="s">
        <v>74</v>
      </c>
      <c r="AG254">
        <v>42</v>
      </c>
      <c r="AH254">
        <v>54</v>
      </c>
      <c r="AI254">
        <v>57</v>
      </c>
      <c r="AJ254">
        <v>0</v>
      </c>
      <c r="AK254">
        <v>3</v>
      </c>
      <c r="AL254" t="s">
        <v>352</v>
      </c>
      <c r="AM254" t="s">
        <v>309</v>
      </c>
      <c r="AN254" t="s">
        <v>353</v>
      </c>
      <c r="AO254" t="s">
        <v>1124</v>
      </c>
      <c r="AP254" t="s">
        <v>74</v>
      </c>
      <c r="AQ254" t="s">
        <v>74</v>
      </c>
      <c r="AR254" t="s">
        <v>1125</v>
      </c>
      <c r="AS254" t="s">
        <v>1126</v>
      </c>
      <c r="AT254" t="s">
        <v>3003</v>
      </c>
      <c r="AU254">
        <v>1992</v>
      </c>
      <c r="AV254">
        <v>97</v>
      </c>
      <c r="AW254" t="s">
        <v>3004</v>
      </c>
      <c r="AX254" t="s">
        <v>74</v>
      </c>
      <c r="AY254" t="s">
        <v>74</v>
      </c>
      <c r="AZ254" t="s">
        <v>74</v>
      </c>
      <c r="BA254" t="s">
        <v>74</v>
      </c>
      <c r="BB254">
        <v>7817</v>
      </c>
      <c r="BC254">
        <v>7828</v>
      </c>
      <c r="BD254" t="s">
        <v>74</v>
      </c>
      <c r="BE254" t="s">
        <v>3005</v>
      </c>
      <c r="BF254" t="str">
        <f>HYPERLINK("http://dx.doi.org/10.1029/91JD01400","http://dx.doi.org/10.1029/91JD01400")</f>
        <v>http://dx.doi.org/10.1029/91JD01400</v>
      </c>
      <c r="BG254" t="s">
        <v>74</v>
      </c>
      <c r="BH254" t="s">
        <v>74</v>
      </c>
      <c r="BI254">
        <v>12</v>
      </c>
      <c r="BJ254" t="s">
        <v>379</v>
      </c>
      <c r="BK254" t="s">
        <v>92</v>
      </c>
      <c r="BL254" t="s">
        <v>379</v>
      </c>
      <c r="BM254" t="s">
        <v>3006</v>
      </c>
      <c r="BN254" t="s">
        <v>74</v>
      </c>
      <c r="BO254" t="s">
        <v>74</v>
      </c>
      <c r="BP254" t="s">
        <v>74</v>
      </c>
      <c r="BQ254" t="s">
        <v>74</v>
      </c>
      <c r="BR254" t="s">
        <v>95</v>
      </c>
      <c r="BS254" t="s">
        <v>3007</v>
      </c>
      <c r="BT254" t="str">
        <f>HYPERLINK("https%3A%2F%2Fwww.webofscience.com%2Fwos%2Fwoscc%2Ffull-record%2FWOS:A1992HY07900002","View Full Record in Web of Science")</f>
        <v>View Full Record in Web of Science</v>
      </c>
    </row>
    <row r="255" spans="1:72" x14ac:dyDescent="0.15">
      <c r="A255" t="s">
        <v>72</v>
      </c>
      <c r="B255" t="s">
        <v>3008</v>
      </c>
      <c r="C255" t="s">
        <v>74</v>
      </c>
      <c r="D255" t="s">
        <v>74</v>
      </c>
      <c r="E255" t="s">
        <v>74</v>
      </c>
      <c r="F255" t="s">
        <v>3008</v>
      </c>
      <c r="G255" t="s">
        <v>74</v>
      </c>
      <c r="H255" t="s">
        <v>74</v>
      </c>
      <c r="I255" t="s">
        <v>3009</v>
      </c>
      <c r="J255" t="s">
        <v>1116</v>
      </c>
      <c r="K255" t="s">
        <v>74</v>
      </c>
      <c r="L255" t="s">
        <v>74</v>
      </c>
      <c r="M255" t="s">
        <v>77</v>
      </c>
      <c r="N255" t="s">
        <v>78</v>
      </c>
      <c r="O255" t="s">
        <v>74</v>
      </c>
      <c r="P255" t="s">
        <v>74</v>
      </c>
      <c r="Q255" t="s">
        <v>74</v>
      </c>
      <c r="R255" t="s">
        <v>74</v>
      </c>
      <c r="S255" t="s">
        <v>74</v>
      </c>
      <c r="T255" t="s">
        <v>74</v>
      </c>
      <c r="U255" t="s">
        <v>3010</v>
      </c>
      <c r="V255" t="s">
        <v>3011</v>
      </c>
      <c r="W255" t="s">
        <v>74</v>
      </c>
      <c r="X255" t="s">
        <v>74</v>
      </c>
      <c r="Y255" t="s">
        <v>3012</v>
      </c>
      <c r="Z255" t="s">
        <v>74</v>
      </c>
      <c r="AA255" t="s">
        <v>74</v>
      </c>
      <c r="AB255" t="s">
        <v>74</v>
      </c>
      <c r="AC255" t="s">
        <v>74</v>
      </c>
      <c r="AD255" t="s">
        <v>74</v>
      </c>
      <c r="AE255" t="s">
        <v>74</v>
      </c>
      <c r="AF255" t="s">
        <v>74</v>
      </c>
      <c r="AG255">
        <v>52</v>
      </c>
      <c r="AH255">
        <v>15</v>
      </c>
      <c r="AI255">
        <v>15</v>
      </c>
      <c r="AJ255">
        <v>0</v>
      </c>
      <c r="AK255">
        <v>3</v>
      </c>
      <c r="AL255" t="s">
        <v>352</v>
      </c>
      <c r="AM255" t="s">
        <v>309</v>
      </c>
      <c r="AN255" t="s">
        <v>353</v>
      </c>
      <c r="AO255" t="s">
        <v>1124</v>
      </c>
      <c r="AP255" t="s">
        <v>74</v>
      </c>
      <c r="AQ255" t="s">
        <v>74</v>
      </c>
      <c r="AR255" t="s">
        <v>1125</v>
      </c>
      <c r="AS255" t="s">
        <v>1126</v>
      </c>
      <c r="AT255" t="s">
        <v>3003</v>
      </c>
      <c r="AU255">
        <v>1992</v>
      </c>
      <c r="AV255">
        <v>97</v>
      </c>
      <c r="AW255" t="s">
        <v>3004</v>
      </c>
      <c r="AX255" t="s">
        <v>74</v>
      </c>
      <c r="AY255" t="s">
        <v>74</v>
      </c>
      <c r="AZ255" t="s">
        <v>74</v>
      </c>
      <c r="BA255" t="s">
        <v>74</v>
      </c>
      <c r="BB255">
        <v>7841</v>
      </c>
      <c r="BC255">
        <v>7858</v>
      </c>
      <c r="BD255" t="s">
        <v>74</v>
      </c>
      <c r="BE255" t="s">
        <v>3013</v>
      </c>
      <c r="BF255" t="str">
        <f>HYPERLINK("http://dx.doi.org/10.1029/91JD02019","http://dx.doi.org/10.1029/91JD02019")</f>
        <v>http://dx.doi.org/10.1029/91JD02019</v>
      </c>
      <c r="BG255" t="s">
        <v>74</v>
      </c>
      <c r="BH255" t="s">
        <v>74</v>
      </c>
      <c r="BI255">
        <v>18</v>
      </c>
      <c r="BJ255" t="s">
        <v>379</v>
      </c>
      <c r="BK255" t="s">
        <v>92</v>
      </c>
      <c r="BL255" t="s">
        <v>379</v>
      </c>
      <c r="BM255" t="s">
        <v>3006</v>
      </c>
      <c r="BN255" t="s">
        <v>74</v>
      </c>
      <c r="BO255" t="s">
        <v>74</v>
      </c>
      <c r="BP255" t="s">
        <v>74</v>
      </c>
      <c r="BQ255" t="s">
        <v>74</v>
      </c>
      <c r="BR255" t="s">
        <v>95</v>
      </c>
      <c r="BS255" t="s">
        <v>3014</v>
      </c>
      <c r="BT255" t="str">
        <f>HYPERLINK("https%3A%2F%2Fwww.webofscience.com%2Fwos%2Fwoscc%2Ffull-record%2FWOS:A1992HY07900004","View Full Record in Web of Science")</f>
        <v>View Full Record in Web of Science</v>
      </c>
    </row>
    <row r="256" spans="1:72" x14ac:dyDescent="0.15">
      <c r="A256" t="s">
        <v>72</v>
      </c>
      <c r="B256" t="s">
        <v>3015</v>
      </c>
      <c r="C256" t="s">
        <v>74</v>
      </c>
      <c r="D256" t="s">
        <v>74</v>
      </c>
      <c r="E256" t="s">
        <v>74</v>
      </c>
      <c r="F256" t="s">
        <v>3015</v>
      </c>
      <c r="G256" t="s">
        <v>74</v>
      </c>
      <c r="H256" t="s">
        <v>74</v>
      </c>
      <c r="I256" t="s">
        <v>3016</v>
      </c>
      <c r="J256" t="s">
        <v>1116</v>
      </c>
      <c r="K256" t="s">
        <v>74</v>
      </c>
      <c r="L256" t="s">
        <v>74</v>
      </c>
      <c r="M256" t="s">
        <v>77</v>
      </c>
      <c r="N256" t="s">
        <v>78</v>
      </c>
      <c r="O256" t="s">
        <v>74</v>
      </c>
      <c r="P256" t="s">
        <v>74</v>
      </c>
      <c r="Q256" t="s">
        <v>74</v>
      </c>
      <c r="R256" t="s">
        <v>74</v>
      </c>
      <c r="S256" t="s">
        <v>74</v>
      </c>
      <c r="T256" t="s">
        <v>74</v>
      </c>
      <c r="U256" t="s">
        <v>3017</v>
      </c>
      <c r="V256" t="s">
        <v>3018</v>
      </c>
      <c r="W256" t="s">
        <v>74</v>
      </c>
      <c r="X256" t="s">
        <v>74</v>
      </c>
      <c r="Y256" t="s">
        <v>3019</v>
      </c>
      <c r="Z256" t="s">
        <v>74</v>
      </c>
      <c r="AA256" t="s">
        <v>3020</v>
      </c>
      <c r="AB256" t="s">
        <v>1140</v>
      </c>
      <c r="AC256" t="s">
        <v>74</v>
      </c>
      <c r="AD256" t="s">
        <v>74</v>
      </c>
      <c r="AE256" t="s">
        <v>74</v>
      </c>
      <c r="AF256" t="s">
        <v>74</v>
      </c>
      <c r="AG256">
        <v>69</v>
      </c>
      <c r="AH256">
        <v>309</v>
      </c>
      <c r="AI256">
        <v>319</v>
      </c>
      <c r="AJ256">
        <v>1</v>
      </c>
      <c r="AK256">
        <v>40</v>
      </c>
      <c r="AL256" t="s">
        <v>352</v>
      </c>
      <c r="AM256" t="s">
        <v>309</v>
      </c>
      <c r="AN256" t="s">
        <v>353</v>
      </c>
      <c r="AO256" t="s">
        <v>1124</v>
      </c>
      <c r="AP256" t="s">
        <v>74</v>
      </c>
      <c r="AQ256" t="s">
        <v>74</v>
      </c>
      <c r="AR256" t="s">
        <v>1125</v>
      </c>
      <c r="AS256" t="s">
        <v>1126</v>
      </c>
      <c r="AT256" t="s">
        <v>3003</v>
      </c>
      <c r="AU256">
        <v>1992</v>
      </c>
      <c r="AV256">
        <v>97</v>
      </c>
      <c r="AW256" t="s">
        <v>3004</v>
      </c>
      <c r="AX256" t="s">
        <v>74</v>
      </c>
      <c r="AY256" t="s">
        <v>74</v>
      </c>
      <c r="AZ256" t="s">
        <v>74</v>
      </c>
      <c r="BA256" t="s">
        <v>74</v>
      </c>
      <c r="BB256">
        <v>7859</v>
      </c>
      <c r="BC256">
        <v>7882</v>
      </c>
      <c r="BD256" t="s">
        <v>74</v>
      </c>
      <c r="BE256" t="s">
        <v>3021</v>
      </c>
      <c r="BF256" t="str">
        <f>HYPERLINK("http://dx.doi.org/10.1029/91JD02168","http://dx.doi.org/10.1029/91JD02168")</f>
        <v>http://dx.doi.org/10.1029/91JD02168</v>
      </c>
      <c r="BG256" t="s">
        <v>74</v>
      </c>
      <c r="BH256" t="s">
        <v>74</v>
      </c>
      <c r="BI256">
        <v>24</v>
      </c>
      <c r="BJ256" t="s">
        <v>379</v>
      </c>
      <c r="BK256" t="s">
        <v>92</v>
      </c>
      <c r="BL256" t="s">
        <v>379</v>
      </c>
      <c r="BM256" t="s">
        <v>3006</v>
      </c>
      <c r="BN256" t="s">
        <v>74</v>
      </c>
      <c r="BO256" t="s">
        <v>74</v>
      </c>
      <c r="BP256" t="s">
        <v>74</v>
      </c>
      <c r="BQ256" t="s">
        <v>74</v>
      </c>
      <c r="BR256" t="s">
        <v>95</v>
      </c>
      <c r="BS256" t="s">
        <v>3022</v>
      </c>
      <c r="BT256" t="str">
        <f>HYPERLINK("https%3A%2F%2Fwww.webofscience.com%2Fwos%2Fwoscc%2Ffull-record%2FWOS:A1992HY07900005","View Full Record in Web of Science")</f>
        <v>View Full Record in Web of Science</v>
      </c>
    </row>
    <row r="257" spans="1:72" x14ac:dyDescent="0.15">
      <c r="A257" t="s">
        <v>72</v>
      </c>
      <c r="B257" t="s">
        <v>3023</v>
      </c>
      <c r="C257" t="s">
        <v>74</v>
      </c>
      <c r="D257" t="s">
        <v>74</v>
      </c>
      <c r="E257" t="s">
        <v>74</v>
      </c>
      <c r="F257" t="s">
        <v>3023</v>
      </c>
      <c r="G257" t="s">
        <v>74</v>
      </c>
      <c r="H257" t="s">
        <v>74</v>
      </c>
      <c r="I257" t="s">
        <v>3024</v>
      </c>
      <c r="J257" t="s">
        <v>1116</v>
      </c>
      <c r="K257" t="s">
        <v>74</v>
      </c>
      <c r="L257" t="s">
        <v>74</v>
      </c>
      <c r="M257" t="s">
        <v>77</v>
      </c>
      <c r="N257" t="s">
        <v>78</v>
      </c>
      <c r="O257" t="s">
        <v>74</v>
      </c>
      <c r="P257" t="s">
        <v>74</v>
      </c>
      <c r="Q257" t="s">
        <v>74</v>
      </c>
      <c r="R257" t="s">
        <v>74</v>
      </c>
      <c r="S257" t="s">
        <v>74</v>
      </c>
      <c r="T257" t="s">
        <v>74</v>
      </c>
      <c r="U257" t="s">
        <v>3025</v>
      </c>
      <c r="V257" t="s">
        <v>3026</v>
      </c>
      <c r="W257" t="s">
        <v>3027</v>
      </c>
      <c r="X257" t="s">
        <v>3028</v>
      </c>
      <c r="Y257" t="s">
        <v>3029</v>
      </c>
      <c r="Z257" t="s">
        <v>74</v>
      </c>
      <c r="AA257" t="s">
        <v>3030</v>
      </c>
      <c r="AB257" t="s">
        <v>3031</v>
      </c>
      <c r="AC257" t="s">
        <v>74</v>
      </c>
      <c r="AD257" t="s">
        <v>74</v>
      </c>
      <c r="AE257" t="s">
        <v>74</v>
      </c>
      <c r="AF257" t="s">
        <v>74</v>
      </c>
      <c r="AG257">
        <v>44</v>
      </c>
      <c r="AH257">
        <v>96</v>
      </c>
      <c r="AI257">
        <v>97</v>
      </c>
      <c r="AJ257">
        <v>0</v>
      </c>
      <c r="AK257">
        <v>6</v>
      </c>
      <c r="AL257" t="s">
        <v>352</v>
      </c>
      <c r="AM257" t="s">
        <v>309</v>
      </c>
      <c r="AN257" t="s">
        <v>353</v>
      </c>
      <c r="AO257" t="s">
        <v>1124</v>
      </c>
      <c r="AP257" t="s">
        <v>74</v>
      </c>
      <c r="AQ257" t="s">
        <v>74</v>
      </c>
      <c r="AR257" t="s">
        <v>1125</v>
      </c>
      <c r="AS257" t="s">
        <v>1126</v>
      </c>
      <c r="AT257" t="s">
        <v>3003</v>
      </c>
      <c r="AU257">
        <v>1992</v>
      </c>
      <c r="AV257">
        <v>97</v>
      </c>
      <c r="AW257" t="s">
        <v>3004</v>
      </c>
      <c r="AX257" t="s">
        <v>74</v>
      </c>
      <c r="AY257" t="s">
        <v>74</v>
      </c>
      <c r="AZ257" t="s">
        <v>74</v>
      </c>
      <c r="BA257" t="s">
        <v>74</v>
      </c>
      <c r="BB257">
        <v>7883</v>
      </c>
      <c r="BC257">
        <v>7904</v>
      </c>
      <c r="BD257" t="s">
        <v>74</v>
      </c>
      <c r="BE257" t="s">
        <v>3032</v>
      </c>
      <c r="BF257" t="str">
        <f>HYPERLINK("http://dx.doi.org/10.1029/91JD01932","http://dx.doi.org/10.1029/91JD01932")</f>
        <v>http://dx.doi.org/10.1029/91JD01932</v>
      </c>
      <c r="BG257" t="s">
        <v>74</v>
      </c>
      <c r="BH257" t="s">
        <v>74</v>
      </c>
      <c r="BI257">
        <v>22</v>
      </c>
      <c r="BJ257" t="s">
        <v>379</v>
      </c>
      <c r="BK257" t="s">
        <v>92</v>
      </c>
      <c r="BL257" t="s">
        <v>379</v>
      </c>
      <c r="BM257" t="s">
        <v>3006</v>
      </c>
      <c r="BN257" t="s">
        <v>74</v>
      </c>
      <c r="BO257" t="s">
        <v>74</v>
      </c>
      <c r="BP257" t="s">
        <v>74</v>
      </c>
      <c r="BQ257" t="s">
        <v>74</v>
      </c>
      <c r="BR257" t="s">
        <v>95</v>
      </c>
      <c r="BS257" t="s">
        <v>3033</v>
      </c>
      <c r="BT257" t="str">
        <f>HYPERLINK("https%3A%2F%2Fwww.webofscience.com%2Fwos%2Fwoscc%2Ffull-record%2FWOS:A1992HY07900006","View Full Record in Web of Science")</f>
        <v>View Full Record in Web of Science</v>
      </c>
    </row>
    <row r="258" spans="1:72" x14ac:dyDescent="0.15">
      <c r="A258" t="s">
        <v>72</v>
      </c>
      <c r="B258" t="s">
        <v>3034</v>
      </c>
      <c r="C258" t="s">
        <v>74</v>
      </c>
      <c r="D258" t="s">
        <v>74</v>
      </c>
      <c r="E258" t="s">
        <v>74</v>
      </c>
      <c r="F258" t="s">
        <v>3034</v>
      </c>
      <c r="G258" t="s">
        <v>74</v>
      </c>
      <c r="H258" t="s">
        <v>74</v>
      </c>
      <c r="I258" t="s">
        <v>3035</v>
      </c>
      <c r="J258" t="s">
        <v>1116</v>
      </c>
      <c r="K258" t="s">
        <v>74</v>
      </c>
      <c r="L258" t="s">
        <v>74</v>
      </c>
      <c r="M258" t="s">
        <v>77</v>
      </c>
      <c r="N258" t="s">
        <v>78</v>
      </c>
      <c r="O258" t="s">
        <v>74</v>
      </c>
      <c r="P258" t="s">
        <v>74</v>
      </c>
      <c r="Q258" t="s">
        <v>74</v>
      </c>
      <c r="R258" t="s">
        <v>74</v>
      </c>
      <c r="S258" t="s">
        <v>74</v>
      </c>
      <c r="T258" t="s">
        <v>74</v>
      </c>
      <c r="U258" t="s">
        <v>3036</v>
      </c>
      <c r="V258" t="s">
        <v>3037</v>
      </c>
      <c r="W258" t="s">
        <v>3038</v>
      </c>
      <c r="X258" t="s">
        <v>3039</v>
      </c>
      <c r="Y258" t="s">
        <v>3040</v>
      </c>
      <c r="Z258" t="s">
        <v>74</v>
      </c>
      <c r="AA258" t="s">
        <v>3041</v>
      </c>
      <c r="AB258" t="s">
        <v>3042</v>
      </c>
      <c r="AC258" t="s">
        <v>74</v>
      </c>
      <c r="AD258" t="s">
        <v>74</v>
      </c>
      <c r="AE258" t="s">
        <v>74</v>
      </c>
      <c r="AF258" t="s">
        <v>74</v>
      </c>
      <c r="AG258">
        <v>79</v>
      </c>
      <c r="AH258">
        <v>85</v>
      </c>
      <c r="AI258">
        <v>86</v>
      </c>
      <c r="AJ258">
        <v>0</v>
      </c>
      <c r="AK258">
        <v>8</v>
      </c>
      <c r="AL258" t="s">
        <v>352</v>
      </c>
      <c r="AM258" t="s">
        <v>309</v>
      </c>
      <c r="AN258" t="s">
        <v>353</v>
      </c>
      <c r="AO258" t="s">
        <v>1124</v>
      </c>
      <c r="AP258" t="s">
        <v>74</v>
      </c>
      <c r="AQ258" t="s">
        <v>74</v>
      </c>
      <c r="AR258" t="s">
        <v>1125</v>
      </c>
      <c r="AS258" t="s">
        <v>1126</v>
      </c>
      <c r="AT258" t="s">
        <v>3003</v>
      </c>
      <c r="AU258">
        <v>1992</v>
      </c>
      <c r="AV258">
        <v>97</v>
      </c>
      <c r="AW258" t="s">
        <v>3004</v>
      </c>
      <c r="AX258" t="s">
        <v>74</v>
      </c>
      <c r="AY258" t="s">
        <v>74</v>
      </c>
      <c r="AZ258" t="s">
        <v>74</v>
      </c>
      <c r="BA258" t="s">
        <v>74</v>
      </c>
      <c r="BB258">
        <v>7905</v>
      </c>
      <c r="BC258">
        <v>7923</v>
      </c>
      <c r="BD258" t="s">
        <v>74</v>
      </c>
      <c r="BE258" t="s">
        <v>3043</v>
      </c>
      <c r="BF258" t="str">
        <f>HYPERLINK("http://dx.doi.org/10.1029/91JD02399","http://dx.doi.org/10.1029/91JD02399")</f>
        <v>http://dx.doi.org/10.1029/91JD02399</v>
      </c>
      <c r="BG258" t="s">
        <v>74</v>
      </c>
      <c r="BH258" t="s">
        <v>74</v>
      </c>
      <c r="BI258">
        <v>19</v>
      </c>
      <c r="BJ258" t="s">
        <v>379</v>
      </c>
      <c r="BK258" t="s">
        <v>92</v>
      </c>
      <c r="BL258" t="s">
        <v>379</v>
      </c>
      <c r="BM258" t="s">
        <v>3006</v>
      </c>
      <c r="BN258" t="s">
        <v>74</v>
      </c>
      <c r="BO258" t="s">
        <v>74</v>
      </c>
      <c r="BP258" t="s">
        <v>74</v>
      </c>
      <c r="BQ258" t="s">
        <v>74</v>
      </c>
      <c r="BR258" t="s">
        <v>95</v>
      </c>
      <c r="BS258" t="s">
        <v>3044</v>
      </c>
      <c r="BT258" t="str">
        <f>HYPERLINK("https%3A%2F%2Fwww.webofscience.com%2Fwos%2Fwoscc%2Ffull-record%2FWOS:A1992HY07900007","View Full Record in Web of Science")</f>
        <v>View Full Record in Web of Science</v>
      </c>
    </row>
    <row r="259" spans="1:72" x14ac:dyDescent="0.15">
      <c r="A259" t="s">
        <v>72</v>
      </c>
      <c r="B259" t="s">
        <v>3045</v>
      </c>
      <c r="C259" t="s">
        <v>74</v>
      </c>
      <c r="D259" t="s">
        <v>74</v>
      </c>
      <c r="E259" t="s">
        <v>74</v>
      </c>
      <c r="F259" t="s">
        <v>3045</v>
      </c>
      <c r="G259" t="s">
        <v>74</v>
      </c>
      <c r="H259" t="s">
        <v>74</v>
      </c>
      <c r="I259" t="s">
        <v>3046</v>
      </c>
      <c r="J259" t="s">
        <v>1116</v>
      </c>
      <c r="K259" t="s">
        <v>74</v>
      </c>
      <c r="L259" t="s">
        <v>74</v>
      </c>
      <c r="M259" t="s">
        <v>77</v>
      </c>
      <c r="N259" t="s">
        <v>78</v>
      </c>
      <c r="O259" t="s">
        <v>74</v>
      </c>
      <c r="P259" t="s">
        <v>74</v>
      </c>
      <c r="Q259" t="s">
        <v>74</v>
      </c>
      <c r="R259" t="s">
        <v>74</v>
      </c>
      <c r="S259" t="s">
        <v>74</v>
      </c>
      <c r="T259" t="s">
        <v>74</v>
      </c>
      <c r="U259" t="s">
        <v>3047</v>
      </c>
      <c r="V259" t="s">
        <v>3048</v>
      </c>
      <c r="W259" t="s">
        <v>3049</v>
      </c>
      <c r="X259" t="s">
        <v>3050</v>
      </c>
      <c r="Y259" t="s">
        <v>3040</v>
      </c>
      <c r="Z259" t="s">
        <v>74</v>
      </c>
      <c r="AA259" t="s">
        <v>3041</v>
      </c>
      <c r="AB259" t="s">
        <v>3042</v>
      </c>
      <c r="AC259" t="s">
        <v>74</v>
      </c>
      <c r="AD259" t="s">
        <v>74</v>
      </c>
      <c r="AE259" t="s">
        <v>74</v>
      </c>
      <c r="AF259" t="s">
        <v>74</v>
      </c>
      <c r="AG259">
        <v>52</v>
      </c>
      <c r="AH259">
        <v>66</v>
      </c>
      <c r="AI259">
        <v>66</v>
      </c>
      <c r="AJ259">
        <v>0</v>
      </c>
      <c r="AK259">
        <v>2</v>
      </c>
      <c r="AL259" t="s">
        <v>352</v>
      </c>
      <c r="AM259" t="s">
        <v>309</v>
      </c>
      <c r="AN259" t="s">
        <v>353</v>
      </c>
      <c r="AO259" t="s">
        <v>1124</v>
      </c>
      <c r="AP259" t="s">
        <v>74</v>
      </c>
      <c r="AQ259" t="s">
        <v>74</v>
      </c>
      <c r="AR259" t="s">
        <v>1125</v>
      </c>
      <c r="AS259" t="s">
        <v>1126</v>
      </c>
      <c r="AT259" t="s">
        <v>3003</v>
      </c>
      <c r="AU259">
        <v>1992</v>
      </c>
      <c r="AV259">
        <v>97</v>
      </c>
      <c r="AW259" t="s">
        <v>3004</v>
      </c>
      <c r="AX259" t="s">
        <v>74</v>
      </c>
      <c r="AY259" t="s">
        <v>74</v>
      </c>
      <c r="AZ259" t="s">
        <v>74</v>
      </c>
      <c r="BA259" t="s">
        <v>74</v>
      </c>
      <c r="BB259">
        <v>7925</v>
      </c>
      <c r="BC259">
        <v>7938</v>
      </c>
      <c r="BD259" t="s">
        <v>74</v>
      </c>
      <c r="BE259" t="s">
        <v>3051</v>
      </c>
      <c r="BF259" t="str">
        <f>HYPERLINK("http://dx.doi.org/10.1029/91JD02016","http://dx.doi.org/10.1029/91JD02016")</f>
        <v>http://dx.doi.org/10.1029/91JD02016</v>
      </c>
      <c r="BG259" t="s">
        <v>74</v>
      </c>
      <c r="BH259" t="s">
        <v>74</v>
      </c>
      <c r="BI259">
        <v>14</v>
      </c>
      <c r="BJ259" t="s">
        <v>379</v>
      </c>
      <c r="BK259" t="s">
        <v>92</v>
      </c>
      <c r="BL259" t="s">
        <v>379</v>
      </c>
      <c r="BM259" t="s">
        <v>3006</v>
      </c>
      <c r="BN259" t="s">
        <v>74</v>
      </c>
      <c r="BO259" t="s">
        <v>74</v>
      </c>
      <c r="BP259" t="s">
        <v>74</v>
      </c>
      <c r="BQ259" t="s">
        <v>74</v>
      </c>
      <c r="BR259" t="s">
        <v>95</v>
      </c>
      <c r="BS259" t="s">
        <v>3052</v>
      </c>
      <c r="BT259" t="str">
        <f>HYPERLINK("https%3A%2F%2Fwww.webofscience.com%2Fwos%2Fwoscc%2Ffull-record%2FWOS:A1992HY07900008","View Full Record in Web of Science")</f>
        <v>View Full Record in Web of Science</v>
      </c>
    </row>
    <row r="260" spans="1:72" x14ac:dyDescent="0.15">
      <c r="A260" t="s">
        <v>72</v>
      </c>
      <c r="B260" t="s">
        <v>3053</v>
      </c>
      <c r="C260" t="s">
        <v>74</v>
      </c>
      <c r="D260" t="s">
        <v>74</v>
      </c>
      <c r="E260" t="s">
        <v>74</v>
      </c>
      <c r="F260" t="s">
        <v>3053</v>
      </c>
      <c r="G260" t="s">
        <v>74</v>
      </c>
      <c r="H260" t="s">
        <v>74</v>
      </c>
      <c r="I260" t="s">
        <v>3054</v>
      </c>
      <c r="J260" t="s">
        <v>1116</v>
      </c>
      <c r="K260" t="s">
        <v>74</v>
      </c>
      <c r="L260" t="s">
        <v>74</v>
      </c>
      <c r="M260" t="s">
        <v>77</v>
      </c>
      <c r="N260" t="s">
        <v>78</v>
      </c>
      <c r="O260" t="s">
        <v>74</v>
      </c>
      <c r="P260" t="s">
        <v>74</v>
      </c>
      <c r="Q260" t="s">
        <v>74</v>
      </c>
      <c r="R260" t="s">
        <v>74</v>
      </c>
      <c r="S260" t="s">
        <v>74</v>
      </c>
      <c r="T260" t="s">
        <v>74</v>
      </c>
      <c r="U260" t="s">
        <v>3055</v>
      </c>
      <c r="V260" t="s">
        <v>3056</v>
      </c>
      <c r="W260" t="s">
        <v>3057</v>
      </c>
      <c r="X260" t="s">
        <v>74</v>
      </c>
      <c r="Y260" t="s">
        <v>3058</v>
      </c>
      <c r="Z260" t="s">
        <v>74</v>
      </c>
      <c r="AA260" t="s">
        <v>74</v>
      </c>
      <c r="AB260" t="s">
        <v>74</v>
      </c>
      <c r="AC260" t="s">
        <v>74</v>
      </c>
      <c r="AD260" t="s">
        <v>74</v>
      </c>
      <c r="AE260" t="s">
        <v>74</v>
      </c>
      <c r="AF260" t="s">
        <v>74</v>
      </c>
      <c r="AG260">
        <v>43</v>
      </c>
      <c r="AH260">
        <v>23</v>
      </c>
      <c r="AI260">
        <v>23</v>
      </c>
      <c r="AJ260">
        <v>0</v>
      </c>
      <c r="AK260">
        <v>3</v>
      </c>
      <c r="AL260" t="s">
        <v>352</v>
      </c>
      <c r="AM260" t="s">
        <v>309</v>
      </c>
      <c r="AN260" t="s">
        <v>353</v>
      </c>
      <c r="AO260" t="s">
        <v>1124</v>
      </c>
      <c r="AP260" t="s">
        <v>74</v>
      </c>
      <c r="AQ260" t="s">
        <v>74</v>
      </c>
      <c r="AR260" t="s">
        <v>1125</v>
      </c>
      <c r="AS260" t="s">
        <v>1126</v>
      </c>
      <c r="AT260" t="s">
        <v>3003</v>
      </c>
      <c r="AU260">
        <v>1992</v>
      </c>
      <c r="AV260">
        <v>97</v>
      </c>
      <c r="AW260" t="s">
        <v>3004</v>
      </c>
      <c r="AX260" t="s">
        <v>74</v>
      </c>
      <c r="AY260" t="s">
        <v>74</v>
      </c>
      <c r="AZ260" t="s">
        <v>74</v>
      </c>
      <c r="BA260" t="s">
        <v>74</v>
      </c>
      <c r="BB260">
        <v>7971</v>
      </c>
      <c r="BC260">
        <v>7978</v>
      </c>
      <c r="BD260" t="s">
        <v>74</v>
      </c>
      <c r="BE260" t="s">
        <v>3059</v>
      </c>
      <c r="BF260" t="str">
        <f>HYPERLINK("http://dx.doi.org/10.1029/91JD01707","http://dx.doi.org/10.1029/91JD01707")</f>
        <v>http://dx.doi.org/10.1029/91JD01707</v>
      </c>
      <c r="BG260" t="s">
        <v>74</v>
      </c>
      <c r="BH260" t="s">
        <v>74</v>
      </c>
      <c r="BI260">
        <v>8</v>
      </c>
      <c r="BJ260" t="s">
        <v>379</v>
      </c>
      <c r="BK260" t="s">
        <v>92</v>
      </c>
      <c r="BL260" t="s">
        <v>379</v>
      </c>
      <c r="BM260" t="s">
        <v>3006</v>
      </c>
      <c r="BN260" t="s">
        <v>74</v>
      </c>
      <c r="BO260" t="s">
        <v>74</v>
      </c>
      <c r="BP260" t="s">
        <v>74</v>
      </c>
      <c r="BQ260" t="s">
        <v>74</v>
      </c>
      <c r="BR260" t="s">
        <v>95</v>
      </c>
      <c r="BS260" t="s">
        <v>3060</v>
      </c>
      <c r="BT260" t="str">
        <f>HYPERLINK("https%3A%2F%2Fwww.webofscience.com%2Fwos%2Fwoscc%2Ffull-record%2FWOS:A1992HY07900011","View Full Record in Web of Science")</f>
        <v>View Full Record in Web of Science</v>
      </c>
    </row>
    <row r="261" spans="1:72" x14ac:dyDescent="0.15">
      <c r="A261" t="s">
        <v>72</v>
      </c>
      <c r="B261" t="s">
        <v>3061</v>
      </c>
      <c r="C261" t="s">
        <v>74</v>
      </c>
      <c r="D261" t="s">
        <v>74</v>
      </c>
      <c r="E261" t="s">
        <v>74</v>
      </c>
      <c r="F261" t="s">
        <v>3061</v>
      </c>
      <c r="G261" t="s">
        <v>74</v>
      </c>
      <c r="H261" t="s">
        <v>74</v>
      </c>
      <c r="I261" t="s">
        <v>3062</v>
      </c>
      <c r="J261" t="s">
        <v>1116</v>
      </c>
      <c r="K261" t="s">
        <v>74</v>
      </c>
      <c r="L261" t="s">
        <v>74</v>
      </c>
      <c r="M261" t="s">
        <v>77</v>
      </c>
      <c r="N261" t="s">
        <v>78</v>
      </c>
      <c r="O261" t="s">
        <v>74</v>
      </c>
      <c r="P261" t="s">
        <v>74</v>
      </c>
      <c r="Q261" t="s">
        <v>74</v>
      </c>
      <c r="R261" t="s">
        <v>74</v>
      </c>
      <c r="S261" t="s">
        <v>74</v>
      </c>
      <c r="T261" t="s">
        <v>74</v>
      </c>
      <c r="U261" t="s">
        <v>3063</v>
      </c>
      <c r="V261" t="s">
        <v>3064</v>
      </c>
      <c r="W261" t="s">
        <v>3065</v>
      </c>
      <c r="X261" t="s">
        <v>3066</v>
      </c>
      <c r="Y261" t="s">
        <v>3067</v>
      </c>
      <c r="Z261" t="s">
        <v>74</v>
      </c>
      <c r="AA261" t="s">
        <v>74</v>
      </c>
      <c r="AB261" t="s">
        <v>3068</v>
      </c>
      <c r="AC261" t="s">
        <v>74</v>
      </c>
      <c r="AD261" t="s">
        <v>74</v>
      </c>
      <c r="AE261" t="s">
        <v>74</v>
      </c>
      <c r="AF261" t="s">
        <v>74</v>
      </c>
      <c r="AG261">
        <v>49</v>
      </c>
      <c r="AH261">
        <v>37</v>
      </c>
      <c r="AI261">
        <v>38</v>
      </c>
      <c r="AJ261">
        <v>0</v>
      </c>
      <c r="AK261">
        <v>6</v>
      </c>
      <c r="AL261" t="s">
        <v>352</v>
      </c>
      <c r="AM261" t="s">
        <v>309</v>
      </c>
      <c r="AN261" t="s">
        <v>353</v>
      </c>
      <c r="AO261" t="s">
        <v>1124</v>
      </c>
      <c r="AP261" t="s">
        <v>74</v>
      </c>
      <c r="AQ261" t="s">
        <v>74</v>
      </c>
      <c r="AR261" t="s">
        <v>1125</v>
      </c>
      <c r="AS261" t="s">
        <v>1126</v>
      </c>
      <c r="AT261" t="s">
        <v>3003</v>
      </c>
      <c r="AU261">
        <v>1992</v>
      </c>
      <c r="AV261">
        <v>97</v>
      </c>
      <c r="AW261" t="s">
        <v>3004</v>
      </c>
      <c r="AX261" t="s">
        <v>74</v>
      </c>
      <c r="AY261" t="s">
        <v>74</v>
      </c>
      <c r="AZ261" t="s">
        <v>74</v>
      </c>
      <c r="BA261" t="s">
        <v>74</v>
      </c>
      <c r="BB261">
        <v>7997</v>
      </c>
      <c r="BC261">
        <v>8013</v>
      </c>
      <c r="BD261" t="s">
        <v>74</v>
      </c>
      <c r="BE261" t="s">
        <v>3069</v>
      </c>
      <c r="BF261" t="str">
        <f>HYPERLINK("http://dx.doi.org/10.1029/92JD00065","http://dx.doi.org/10.1029/92JD00065")</f>
        <v>http://dx.doi.org/10.1029/92JD00065</v>
      </c>
      <c r="BG261" t="s">
        <v>74</v>
      </c>
      <c r="BH261" t="s">
        <v>74</v>
      </c>
      <c r="BI261">
        <v>17</v>
      </c>
      <c r="BJ261" t="s">
        <v>379</v>
      </c>
      <c r="BK261" t="s">
        <v>92</v>
      </c>
      <c r="BL261" t="s">
        <v>379</v>
      </c>
      <c r="BM261" t="s">
        <v>3006</v>
      </c>
      <c r="BN261" t="s">
        <v>74</v>
      </c>
      <c r="BO261" t="s">
        <v>74</v>
      </c>
      <c r="BP261" t="s">
        <v>74</v>
      </c>
      <c r="BQ261" t="s">
        <v>74</v>
      </c>
      <c r="BR261" t="s">
        <v>95</v>
      </c>
      <c r="BS261" t="s">
        <v>3070</v>
      </c>
      <c r="BT261" t="str">
        <f>HYPERLINK("https%3A%2F%2Fwww.webofscience.com%2Fwos%2Fwoscc%2Ffull-record%2FWOS:A1992HY07900013","View Full Record in Web of Science")</f>
        <v>View Full Record in Web of Science</v>
      </c>
    </row>
    <row r="262" spans="1:72" x14ac:dyDescent="0.15">
      <c r="A262" t="s">
        <v>72</v>
      </c>
      <c r="B262" t="s">
        <v>3071</v>
      </c>
      <c r="C262" t="s">
        <v>74</v>
      </c>
      <c r="D262" t="s">
        <v>74</v>
      </c>
      <c r="E262" t="s">
        <v>74</v>
      </c>
      <c r="F262" t="s">
        <v>3071</v>
      </c>
      <c r="G262" t="s">
        <v>74</v>
      </c>
      <c r="H262" t="s">
        <v>74</v>
      </c>
      <c r="I262" t="s">
        <v>3072</v>
      </c>
      <c r="J262" t="s">
        <v>1116</v>
      </c>
      <c r="K262" t="s">
        <v>74</v>
      </c>
      <c r="L262" t="s">
        <v>74</v>
      </c>
      <c r="M262" t="s">
        <v>77</v>
      </c>
      <c r="N262" t="s">
        <v>78</v>
      </c>
      <c r="O262" t="s">
        <v>74</v>
      </c>
      <c r="P262" t="s">
        <v>74</v>
      </c>
      <c r="Q262" t="s">
        <v>74</v>
      </c>
      <c r="R262" t="s">
        <v>74</v>
      </c>
      <c r="S262" t="s">
        <v>74</v>
      </c>
      <c r="T262" t="s">
        <v>74</v>
      </c>
      <c r="U262" t="s">
        <v>3073</v>
      </c>
      <c r="V262" t="s">
        <v>3074</v>
      </c>
      <c r="W262" t="s">
        <v>3075</v>
      </c>
      <c r="X262" t="s">
        <v>3076</v>
      </c>
      <c r="Y262" t="s">
        <v>3077</v>
      </c>
      <c r="Z262" t="s">
        <v>74</v>
      </c>
      <c r="AA262" t="s">
        <v>3078</v>
      </c>
      <c r="AB262" t="s">
        <v>74</v>
      </c>
      <c r="AC262" t="s">
        <v>74</v>
      </c>
      <c r="AD262" t="s">
        <v>74</v>
      </c>
      <c r="AE262" t="s">
        <v>74</v>
      </c>
      <c r="AF262" t="s">
        <v>74</v>
      </c>
      <c r="AG262">
        <v>59</v>
      </c>
      <c r="AH262">
        <v>219</v>
      </c>
      <c r="AI262">
        <v>224</v>
      </c>
      <c r="AJ262">
        <v>1</v>
      </c>
      <c r="AK262">
        <v>22</v>
      </c>
      <c r="AL262" t="s">
        <v>352</v>
      </c>
      <c r="AM262" t="s">
        <v>309</v>
      </c>
      <c r="AN262" t="s">
        <v>353</v>
      </c>
      <c r="AO262" t="s">
        <v>1124</v>
      </c>
      <c r="AP262" t="s">
        <v>74</v>
      </c>
      <c r="AQ262" t="s">
        <v>74</v>
      </c>
      <c r="AR262" t="s">
        <v>1125</v>
      </c>
      <c r="AS262" t="s">
        <v>1126</v>
      </c>
      <c r="AT262" t="s">
        <v>3003</v>
      </c>
      <c r="AU262">
        <v>1992</v>
      </c>
      <c r="AV262">
        <v>97</v>
      </c>
      <c r="AW262" t="s">
        <v>3004</v>
      </c>
      <c r="AX262" t="s">
        <v>74</v>
      </c>
      <c r="AY262" t="s">
        <v>74</v>
      </c>
      <c r="AZ262" t="s">
        <v>74</v>
      </c>
      <c r="BA262" t="s">
        <v>74</v>
      </c>
      <c r="BB262">
        <v>8015</v>
      </c>
      <c r="BC262">
        <v>8034</v>
      </c>
      <c r="BD262" t="s">
        <v>74</v>
      </c>
      <c r="BE262" t="s">
        <v>3079</v>
      </c>
      <c r="BF262" t="str">
        <f>HYPERLINK("http://dx.doi.org/10.1029/91JD02740","http://dx.doi.org/10.1029/91JD02740")</f>
        <v>http://dx.doi.org/10.1029/91JD02740</v>
      </c>
      <c r="BG262" t="s">
        <v>74</v>
      </c>
      <c r="BH262" t="s">
        <v>74</v>
      </c>
      <c r="BI262">
        <v>20</v>
      </c>
      <c r="BJ262" t="s">
        <v>379</v>
      </c>
      <c r="BK262" t="s">
        <v>92</v>
      </c>
      <c r="BL262" t="s">
        <v>379</v>
      </c>
      <c r="BM262" t="s">
        <v>3006</v>
      </c>
      <c r="BN262" t="s">
        <v>74</v>
      </c>
      <c r="BO262" t="s">
        <v>74</v>
      </c>
      <c r="BP262" t="s">
        <v>74</v>
      </c>
      <c r="BQ262" t="s">
        <v>74</v>
      </c>
      <c r="BR262" t="s">
        <v>95</v>
      </c>
      <c r="BS262" t="s">
        <v>3080</v>
      </c>
      <c r="BT262" t="str">
        <f>HYPERLINK("https%3A%2F%2Fwww.webofscience.com%2Fwos%2Fwoscc%2Ffull-record%2FWOS:A1992HY07900014","View Full Record in Web of Science")</f>
        <v>View Full Record in Web of Science</v>
      </c>
    </row>
    <row r="263" spans="1:72" x14ac:dyDescent="0.15">
      <c r="A263" t="s">
        <v>72</v>
      </c>
      <c r="B263" t="s">
        <v>3081</v>
      </c>
      <c r="C263" t="s">
        <v>74</v>
      </c>
      <c r="D263" t="s">
        <v>74</v>
      </c>
      <c r="E263" t="s">
        <v>74</v>
      </c>
      <c r="F263" t="s">
        <v>3081</v>
      </c>
      <c r="G263" t="s">
        <v>74</v>
      </c>
      <c r="H263" t="s">
        <v>74</v>
      </c>
      <c r="I263" t="s">
        <v>3082</v>
      </c>
      <c r="J263" t="s">
        <v>1116</v>
      </c>
      <c r="K263" t="s">
        <v>74</v>
      </c>
      <c r="L263" t="s">
        <v>74</v>
      </c>
      <c r="M263" t="s">
        <v>77</v>
      </c>
      <c r="N263" t="s">
        <v>78</v>
      </c>
      <c r="O263" t="s">
        <v>74</v>
      </c>
      <c r="P263" t="s">
        <v>74</v>
      </c>
      <c r="Q263" t="s">
        <v>74</v>
      </c>
      <c r="R263" t="s">
        <v>74</v>
      </c>
      <c r="S263" t="s">
        <v>74</v>
      </c>
      <c r="T263" t="s">
        <v>74</v>
      </c>
      <c r="U263" t="s">
        <v>3083</v>
      </c>
      <c r="V263" t="s">
        <v>3084</v>
      </c>
      <c r="W263" t="s">
        <v>74</v>
      </c>
      <c r="X263" t="s">
        <v>74</v>
      </c>
      <c r="Y263" t="s">
        <v>3085</v>
      </c>
      <c r="Z263" t="s">
        <v>74</v>
      </c>
      <c r="AA263" t="s">
        <v>3086</v>
      </c>
      <c r="AB263" t="s">
        <v>3087</v>
      </c>
      <c r="AC263" t="s">
        <v>74</v>
      </c>
      <c r="AD263" t="s">
        <v>74</v>
      </c>
      <c r="AE263" t="s">
        <v>74</v>
      </c>
      <c r="AF263" t="s">
        <v>74</v>
      </c>
      <c r="AG263">
        <v>25</v>
      </c>
      <c r="AH263">
        <v>35</v>
      </c>
      <c r="AI263">
        <v>37</v>
      </c>
      <c r="AJ263">
        <v>0</v>
      </c>
      <c r="AK263">
        <v>1</v>
      </c>
      <c r="AL263" t="s">
        <v>352</v>
      </c>
      <c r="AM263" t="s">
        <v>309</v>
      </c>
      <c r="AN263" t="s">
        <v>353</v>
      </c>
      <c r="AO263" t="s">
        <v>1124</v>
      </c>
      <c r="AP263" t="s">
        <v>74</v>
      </c>
      <c r="AQ263" t="s">
        <v>74</v>
      </c>
      <c r="AR263" t="s">
        <v>1125</v>
      </c>
      <c r="AS263" t="s">
        <v>1126</v>
      </c>
      <c r="AT263" t="s">
        <v>3003</v>
      </c>
      <c r="AU263">
        <v>1992</v>
      </c>
      <c r="AV263">
        <v>97</v>
      </c>
      <c r="AW263" t="s">
        <v>3004</v>
      </c>
      <c r="AX263" t="s">
        <v>74</v>
      </c>
      <c r="AY263" t="s">
        <v>74</v>
      </c>
      <c r="AZ263" t="s">
        <v>74</v>
      </c>
      <c r="BA263" t="s">
        <v>74</v>
      </c>
      <c r="BB263">
        <v>8047</v>
      </c>
      <c r="BC263">
        <v>8055</v>
      </c>
      <c r="BD263" t="s">
        <v>74</v>
      </c>
      <c r="BE263" t="s">
        <v>3088</v>
      </c>
      <c r="BF263" t="str">
        <f>HYPERLINK("http://dx.doi.org/10.1029/91JD01513","http://dx.doi.org/10.1029/91JD01513")</f>
        <v>http://dx.doi.org/10.1029/91JD01513</v>
      </c>
      <c r="BG263" t="s">
        <v>74</v>
      </c>
      <c r="BH263" t="s">
        <v>74</v>
      </c>
      <c r="BI263">
        <v>9</v>
      </c>
      <c r="BJ263" t="s">
        <v>379</v>
      </c>
      <c r="BK263" t="s">
        <v>92</v>
      </c>
      <c r="BL263" t="s">
        <v>379</v>
      </c>
      <c r="BM263" t="s">
        <v>3006</v>
      </c>
      <c r="BN263" t="s">
        <v>74</v>
      </c>
      <c r="BO263" t="s">
        <v>74</v>
      </c>
      <c r="BP263" t="s">
        <v>74</v>
      </c>
      <c r="BQ263" t="s">
        <v>74</v>
      </c>
      <c r="BR263" t="s">
        <v>95</v>
      </c>
      <c r="BS263" t="s">
        <v>3089</v>
      </c>
      <c r="BT263" t="str">
        <f>HYPERLINK("https%3A%2F%2Fwww.webofscience.com%2Fwos%2Fwoscc%2Ffull-record%2FWOS:A1992HY07900016","View Full Record in Web of Science")</f>
        <v>View Full Record in Web of Science</v>
      </c>
    </row>
    <row r="264" spans="1:72" x14ac:dyDescent="0.15">
      <c r="A264" t="s">
        <v>72</v>
      </c>
      <c r="B264" t="s">
        <v>3090</v>
      </c>
      <c r="C264" t="s">
        <v>74</v>
      </c>
      <c r="D264" t="s">
        <v>74</v>
      </c>
      <c r="E264" t="s">
        <v>74</v>
      </c>
      <c r="F264" t="s">
        <v>3090</v>
      </c>
      <c r="G264" t="s">
        <v>74</v>
      </c>
      <c r="H264" t="s">
        <v>74</v>
      </c>
      <c r="I264" t="s">
        <v>3091</v>
      </c>
      <c r="J264" t="s">
        <v>1116</v>
      </c>
      <c r="K264" t="s">
        <v>74</v>
      </c>
      <c r="L264" t="s">
        <v>74</v>
      </c>
      <c r="M264" t="s">
        <v>77</v>
      </c>
      <c r="N264" t="s">
        <v>78</v>
      </c>
      <c r="O264" t="s">
        <v>74</v>
      </c>
      <c r="P264" t="s">
        <v>74</v>
      </c>
      <c r="Q264" t="s">
        <v>74</v>
      </c>
      <c r="R264" t="s">
        <v>74</v>
      </c>
      <c r="S264" t="s">
        <v>74</v>
      </c>
      <c r="T264" t="s">
        <v>74</v>
      </c>
      <c r="U264" t="s">
        <v>3092</v>
      </c>
      <c r="V264" t="s">
        <v>3093</v>
      </c>
      <c r="W264" t="s">
        <v>3094</v>
      </c>
      <c r="X264" t="s">
        <v>443</v>
      </c>
      <c r="Y264" t="s">
        <v>3095</v>
      </c>
      <c r="Z264" t="s">
        <v>74</v>
      </c>
      <c r="AA264" t="s">
        <v>3096</v>
      </c>
      <c r="AB264" t="s">
        <v>3097</v>
      </c>
      <c r="AC264" t="s">
        <v>74</v>
      </c>
      <c r="AD264" t="s">
        <v>74</v>
      </c>
      <c r="AE264" t="s">
        <v>74</v>
      </c>
      <c r="AF264" t="s">
        <v>74</v>
      </c>
      <c r="AG264">
        <v>37</v>
      </c>
      <c r="AH264">
        <v>22</v>
      </c>
      <c r="AI264">
        <v>22</v>
      </c>
      <c r="AJ264">
        <v>0</v>
      </c>
      <c r="AK264">
        <v>3</v>
      </c>
      <c r="AL264" t="s">
        <v>352</v>
      </c>
      <c r="AM264" t="s">
        <v>309</v>
      </c>
      <c r="AN264" t="s">
        <v>353</v>
      </c>
      <c r="AO264" t="s">
        <v>1124</v>
      </c>
      <c r="AP264" t="s">
        <v>74</v>
      </c>
      <c r="AQ264" t="s">
        <v>74</v>
      </c>
      <c r="AR264" t="s">
        <v>1125</v>
      </c>
      <c r="AS264" t="s">
        <v>1126</v>
      </c>
      <c r="AT264" t="s">
        <v>3003</v>
      </c>
      <c r="AU264">
        <v>1992</v>
      </c>
      <c r="AV264">
        <v>97</v>
      </c>
      <c r="AW264" t="s">
        <v>3004</v>
      </c>
      <c r="AX264" t="s">
        <v>74</v>
      </c>
      <c r="AY264" t="s">
        <v>74</v>
      </c>
      <c r="AZ264" t="s">
        <v>74</v>
      </c>
      <c r="BA264" t="s">
        <v>74</v>
      </c>
      <c r="BB264">
        <v>8057</v>
      </c>
      <c r="BC264">
        <v>8064</v>
      </c>
      <c r="BD264" t="s">
        <v>74</v>
      </c>
      <c r="BE264" t="s">
        <v>3098</v>
      </c>
      <c r="BF264" t="str">
        <f>HYPERLINK("http://dx.doi.org/10.1029/91JD01436","http://dx.doi.org/10.1029/91JD01436")</f>
        <v>http://dx.doi.org/10.1029/91JD01436</v>
      </c>
      <c r="BG264" t="s">
        <v>74</v>
      </c>
      <c r="BH264" t="s">
        <v>74</v>
      </c>
      <c r="BI264">
        <v>8</v>
      </c>
      <c r="BJ264" t="s">
        <v>379</v>
      </c>
      <c r="BK264" t="s">
        <v>92</v>
      </c>
      <c r="BL264" t="s">
        <v>379</v>
      </c>
      <c r="BM264" t="s">
        <v>3006</v>
      </c>
      <c r="BN264" t="s">
        <v>74</v>
      </c>
      <c r="BO264" t="s">
        <v>74</v>
      </c>
      <c r="BP264" t="s">
        <v>74</v>
      </c>
      <c r="BQ264" t="s">
        <v>74</v>
      </c>
      <c r="BR264" t="s">
        <v>95</v>
      </c>
      <c r="BS264" t="s">
        <v>3099</v>
      </c>
      <c r="BT264" t="str">
        <f>HYPERLINK("https%3A%2F%2Fwww.webofscience.com%2Fwos%2Fwoscc%2Ffull-record%2FWOS:A1992HY07900017","View Full Record in Web of Science")</f>
        <v>View Full Record in Web of Science</v>
      </c>
    </row>
    <row r="265" spans="1:72" x14ac:dyDescent="0.15">
      <c r="A265" t="s">
        <v>72</v>
      </c>
      <c r="B265" t="s">
        <v>3100</v>
      </c>
      <c r="C265" t="s">
        <v>74</v>
      </c>
      <c r="D265" t="s">
        <v>74</v>
      </c>
      <c r="E265" t="s">
        <v>74</v>
      </c>
      <c r="F265" t="s">
        <v>3100</v>
      </c>
      <c r="G265" t="s">
        <v>74</v>
      </c>
      <c r="H265" t="s">
        <v>74</v>
      </c>
      <c r="I265" t="s">
        <v>3101</v>
      </c>
      <c r="J265" t="s">
        <v>1116</v>
      </c>
      <c r="K265" t="s">
        <v>74</v>
      </c>
      <c r="L265" t="s">
        <v>74</v>
      </c>
      <c r="M265" t="s">
        <v>77</v>
      </c>
      <c r="N265" t="s">
        <v>78</v>
      </c>
      <c r="O265" t="s">
        <v>74</v>
      </c>
      <c r="P265" t="s">
        <v>74</v>
      </c>
      <c r="Q265" t="s">
        <v>74</v>
      </c>
      <c r="R265" t="s">
        <v>74</v>
      </c>
      <c r="S265" t="s">
        <v>74</v>
      </c>
      <c r="T265" t="s">
        <v>74</v>
      </c>
      <c r="U265" t="s">
        <v>3102</v>
      </c>
      <c r="V265" t="s">
        <v>3103</v>
      </c>
      <c r="W265" t="s">
        <v>74</v>
      </c>
      <c r="X265" t="s">
        <v>74</v>
      </c>
      <c r="Y265" t="s">
        <v>3104</v>
      </c>
      <c r="Z265" t="s">
        <v>74</v>
      </c>
      <c r="AA265" t="s">
        <v>3105</v>
      </c>
      <c r="AB265" t="s">
        <v>3106</v>
      </c>
      <c r="AC265" t="s">
        <v>74</v>
      </c>
      <c r="AD265" t="s">
        <v>74</v>
      </c>
      <c r="AE265" t="s">
        <v>74</v>
      </c>
      <c r="AF265" t="s">
        <v>74</v>
      </c>
      <c r="AG265">
        <v>27</v>
      </c>
      <c r="AH265">
        <v>8</v>
      </c>
      <c r="AI265">
        <v>9</v>
      </c>
      <c r="AJ265">
        <v>0</v>
      </c>
      <c r="AK265">
        <v>1</v>
      </c>
      <c r="AL265" t="s">
        <v>352</v>
      </c>
      <c r="AM265" t="s">
        <v>309</v>
      </c>
      <c r="AN265" t="s">
        <v>353</v>
      </c>
      <c r="AO265" t="s">
        <v>1124</v>
      </c>
      <c r="AP265" t="s">
        <v>74</v>
      </c>
      <c r="AQ265" t="s">
        <v>74</v>
      </c>
      <c r="AR265" t="s">
        <v>1125</v>
      </c>
      <c r="AS265" t="s">
        <v>1126</v>
      </c>
      <c r="AT265" t="s">
        <v>3003</v>
      </c>
      <c r="AU265">
        <v>1992</v>
      </c>
      <c r="AV265">
        <v>97</v>
      </c>
      <c r="AW265" t="s">
        <v>3004</v>
      </c>
      <c r="AX265" t="s">
        <v>74</v>
      </c>
      <c r="AY265" t="s">
        <v>74</v>
      </c>
      <c r="AZ265" t="s">
        <v>74</v>
      </c>
      <c r="BA265" t="s">
        <v>74</v>
      </c>
      <c r="BB265">
        <v>8075</v>
      </c>
      <c r="BC265">
        <v>8082</v>
      </c>
      <c r="BD265" t="s">
        <v>74</v>
      </c>
      <c r="BE265" t="s">
        <v>3107</v>
      </c>
      <c r="BF265" t="str">
        <f>HYPERLINK("http://dx.doi.org/10.1029/91JD02148","http://dx.doi.org/10.1029/91JD02148")</f>
        <v>http://dx.doi.org/10.1029/91JD02148</v>
      </c>
      <c r="BG265" t="s">
        <v>74</v>
      </c>
      <c r="BH265" t="s">
        <v>74</v>
      </c>
      <c r="BI265">
        <v>8</v>
      </c>
      <c r="BJ265" t="s">
        <v>379</v>
      </c>
      <c r="BK265" t="s">
        <v>92</v>
      </c>
      <c r="BL265" t="s">
        <v>379</v>
      </c>
      <c r="BM265" t="s">
        <v>3006</v>
      </c>
      <c r="BN265" t="s">
        <v>74</v>
      </c>
      <c r="BO265" t="s">
        <v>74</v>
      </c>
      <c r="BP265" t="s">
        <v>74</v>
      </c>
      <c r="BQ265" t="s">
        <v>74</v>
      </c>
      <c r="BR265" t="s">
        <v>95</v>
      </c>
      <c r="BS265" t="s">
        <v>3108</v>
      </c>
      <c r="BT265" t="str">
        <f>HYPERLINK("https%3A%2F%2Fwww.webofscience.com%2Fwos%2Fwoscc%2Ffull-record%2FWOS:A1992HY07900019","View Full Record in Web of Science")</f>
        <v>View Full Record in Web of Science</v>
      </c>
    </row>
    <row r="266" spans="1:72" x14ac:dyDescent="0.15">
      <c r="A266" t="s">
        <v>72</v>
      </c>
      <c r="B266" t="s">
        <v>3109</v>
      </c>
      <c r="C266" t="s">
        <v>74</v>
      </c>
      <c r="D266" t="s">
        <v>74</v>
      </c>
      <c r="E266" t="s">
        <v>74</v>
      </c>
      <c r="F266" t="s">
        <v>3109</v>
      </c>
      <c r="G266" t="s">
        <v>74</v>
      </c>
      <c r="H266" t="s">
        <v>74</v>
      </c>
      <c r="I266" t="s">
        <v>3110</v>
      </c>
      <c r="J266" t="s">
        <v>1116</v>
      </c>
      <c r="K266" t="s">
        <v>74</v>
      </c>
      <c r="L266" t="s">
        <v>74</v>
      </c>
      <c r="M266" t="s">
        <v>77</v>
      </c>
      <c r="N266" t="s">
        <v>78</v>
      </c>
      <c r="O266" t="s">
        <v>74</v>
      </c>
      <c r="P266" t="s">
        <v>74</v>
      </c>
      <c r="Q266" t="s">
        <v>74</v>
      </c>
      <c r="R266" t="s">
        <v>74</v>
      </c>
      <c r="S266" t="s">
        <v>74</v>
      </c>
      <c r="T266" t="s">
        <v>74</v>
      </c>
      <c r="U266" t="s">
        <v>3111</v>
      </c>
      <c r="V266" t="s">
        <v>3112</v>
      </c>
      <c r="W266" t="s">
        <v>3113</v>
      </c>
      <c r="X266" t="s">
        <v>3114</v>
      </c>
      <c r="Y266" t="s">
        <v>3115</v>
      </c>
      <c r="Z266" t="s">
        <v>74</v>
      </c>
      <c r="AA266" t="s">
        <v>74</v>
      </c>
      <c r="AB266" t="s">
        <v>74</v>
      </c>
      <c r="AC266" t="s">
        <v>74</v>
      </c>
      <c r="AD266" t="s">
        <v>74</v>
      </c>
      <c r="AE266" t="s">
        <v>74</v>
      </c>
      <c r="AF266" t="s">
        <v>74</v>
      </c>
      <c r="AG266">
        <v>39</v>
      </c>
      <c r="AH266">
        <v>21</v>
      </c>
      <c r="AI266">
        <v>21</v>
      </c>
      <c r="AJ266">
        <v>0</v>
      </c>
      <c r="AK266">
        <v>3</v>
      </c>
      <c r="AL266" t="s">
        <v>352</v>
      </c>
      <c r="AM266" t="s">
        <v>309</v>
      </c>
      <c r="AN266" t="s">
        <v>353</v>
      </c>
      <c r="AO266" t="s">
        <v>1124</v>
      </c>
      <c r="AP266" t="s">
        <v>74</v>
      </c>
      <c r="AQ266" t="s">
        <v>74</v>
      </c>
      <c r="AR266" t="s">
        <v>1125</v>
      </c>
      <c r="AS266" t="s">
        <v>1126</v>
      </c>
      <c r="AT266" t="s">
        <v>3003</v>
      </c>
      <c r="AU266">
        <v>1992</v>
      </c>
      <c r="AV266">
        <v>97</v>
      </c>
      <c r="AW266" t="s">
        <v>3004</v>
      </c>
      <c r="AX266" t="s">
        <v>74</v>
      </c>
      <c r="AY266" t="s">
        <v>74</v>
      </c>
      <c r="AZ266" t="s">
        <v>74</v>
      </c>
      <c r="BA266" t="s">
        <v>74</v>
      </c>
      <c r="BB266">
        <v>8105</v>
      </c>
      <c r="BC266">
        <v>8114</v>
      </c>
      <c r="BD266" t="s">
        <v>74</v>
      </c>
      <c r="BE266" t="s">
        <v>3116</v>
      </c>
      <c r="BF266" t="str">
        <f>HYPERLINK("http://dx.doi.org/10.1029/91JD02352","http://dx.doi.org/10.1029/91JD02352")</f>
        <v>http://dx.doi.org/10.1029/91JD02352</v>
      </c>
      <c r="BG266" t="s">
        <v>74</v>
      </c>
      <c r="BH266" t="s">
        <v>74</v>
      </c>
      <c r="BI266">
        <v>10</v>
      </c>
      <c r="BJ266" t="s">
        <v>379</v>
      </c>
      <c r="BK266" t="s">
        <v>92</v>
      </c>
      <c r="BL266" t="s">
        <v>379</v>
      </c>
      <c r="BM266" t="s">
        <v>3006</v>
      </c>
      <c r="BN266" t="s">
        <v>74</v>
      </c>
      <c r="BO266" t="s">
        <v>74</v>
      </c>
      <c r="BP266" t="s">
        <v>74</v>
      </c>
      <c r="BQ266" t="s">
        <v>74</v>
      </c>
      <c r="BR266" t="s">
        <v>95</v>
      </c>
      <c r="BS266" t="s">
        <v>3117</v>
      </c>
      <c r="BT266" t="str">
        <f>HYPERLINK("https%3A%2F%2Fwww.webofscience.com%2Fwos%2Fwoscc%2Ffull-record%2FWOS:A1992HY07900023","View Full Record in Web of Science")</f>
        <v>View Full Record in Web of Science</v>
      </c>
    </row>
    <row r="267" spans="1:72" x14ac:dyDescent="0.15">
      <c r="A267" t="s">
        <v>72</v>
      </c>
      <c r="B267" t="s">
        <v>3118</v>
      </c>
      <c r="C267" t="s">
        <v>74</v>
      </c>
      <c r="D267" t="s">
        <v>74</v>
      </c>
      <c r="E267" t="s">
        <v>74</v>
      </c>
      <c r="F267" t="s">
        <v>3118</v>
      </c>
      <c r="G267" t="s">
        <v>74</v>
      </c>
      <c r="H267" t="s">
        <v>74</v>
      </c>
      <c r="I267" t="s">
        <v>3119</v>
      </c>
      <c r="J267" t="s">
        <v>3120</v>
      </c>
      <c r="K267" t="s">
        <v>74</v>
      </c>
      <c r="L267" t="s">
        <v>74</v>
      </c>
      <c r="M267" t="s">
        <v>77</v>
      </c>
      <c r="N267" t="s">
        <v>78</v>
      </c>
      <c r="O267" t="s">
        <v>74</v>
      </c>
      <c r="P267" t="s">
        <v>74</v>
      </c>
      <c r="Q267" t="s">
        <v>74</v>
      </c>
      <c r="R267" t="s">
        <v>74</v>
      </c>
      <c r="S267" t="s">
        <v>74</v>
      </c>
      <c r="T267" t="s">
        <v>74</v>
      </c>
      <c r="U267" t="s">
        <v>74</v>
      </c>
      <c r="V267" t="s">
        <v>3121</v>
      </c>
      <c r="W267" t="s">
        <v>74</v>
      </c>
      <c r="X267" t="s">
        <v>74</v>
      </c>
      <c r="Y267" t="s">
        <v>3122</v>
      </c>
      <c r="Z267" t="s">
        <v>74</v>
      </c>
      <c r="AA267" t="s">
        <v>74</v>
      </c>
      <c r="AB267" t="s">
        <v>74</v>
      </c>
      <c r="AC267" t="s">
        <v>74</v>
      </c>
      <c r="AD267" t="s">
        <v>74</v>
      </c>
      <c r="AE267" t="s">
        <v>74</v>
      </c>
      <c r="AF267" t="s">
        <v>74</v>
      </c>
      <c r="AG267">
        <v>11</v>
      </c>
      <c r="AH267">
        <v>7</v>
      </c>
      <c r="AI267">
        <v>8</v>
      </c>
      <c r="AJ267">
        <v>0</v>
      </c>
      <c r="AK267">
        <v>0</v>
      </c>
      <c r="AL267" t="s">
        <v>271</v>
      </c>
      <c r="AM267" t="s">
        <v>272</v>
      </c>
      <c r="AN267" t="s">
        <v>273</v>
      </c>
      <c r="AO267" t="s">
        <v>3123</v>
      </c>
      <c r="AP267" t="s">
        <v>74</v>
      </c>
      <c r="AQ267" t="s">
        <v>74</v>
      </c>
      <c r="AR267" t="s">
        <v>3124</v>
      </c>
      <c r="AS267" t="s">
        <v>3125</v>
      </c>
      <c r="AT267" t="s">
        <v>3126</v>
      </c>
      <c r="AU267">
        <v>1992</v>
      </c>
      <c r="AV267">
        <v>72</v>
      </c>
      <c r="AW267" t="s">
        <v>295</v>
      </c>
      <c r="AX267" t="s">
        <v>74</v>
      </c>
      <c r="AY267" t="s">
        <v>74</v>
      </c>
      <c r="AZ267" t="s">
        <v>74</v>
      </c>
      <c r="BA267" t="s">
        <v>74</v>
      </c>
      <c r="BB267">
        <v>49</v>
      </c>
      <c r="BC267">
        <v>53</v>
      </c>
      <c r="BD267" t="s">
        <v>74</v>
      </c>
      <c r="BE267" t="s">
        <v>3127</v>
      </c>
      <c r="BF267" t="str">
        <f>HYPERLINK("http://dx.doi.org/10.1016/0034-6667(92)90174-F","http://dx.doi.org/10.1016/0034-6667(92)90174-F")</f>
        <v>http://dx.doi.org/10.1016/0034-6667(92)90174-F</v>
      </c>
      <c r="BG267" t="s">
        <v>74</v>
      </c>
      <c r="BH267" t="s">
        <v>74</v>
      </c>
      <c r="BI267">
        <v>5</v>
      </c>
      <c r="BJ267" t="s">
        <v>3128</v>
      </c>
      <c r="BK267" t="s">
        <v>92</v>
      </c>
      <c r="BL267" t="s">
        <v>3128</v>
      </c>
      <c r="BM267" t="s">
        <v>3129</v>
      </c>
      <c r="BN267" t="s">
        <v>74</v>
      </c>
      <c r="BO267" t="s">
        <v>74</v>
      </c>
      <c r="BP267" t="s">
        <v>74</v>
      </c>
      <c r="BQ267" t="s">
        <v>74</v>
      </c>
      <c r="BR267" t="s">
        <v>95</v>
      </c>
      <c r="BS267" t="s">
        <v>3130</v>
      </c>
      <c r="BT267" t="str">
        <f>HYPERLINK("https%3A%2F%2Fwww.webofscience.com%2Fwos%2Fwoscc%2Ffull-record%2FWOS:A1992HY21400004","View Full Record in Web of Science")</f>
        <v>View Full Record in Web of Science</v>
      </c>
    </row>
    <row r="268" spans="1:72" x14ac:dyDescent="0.15">
      <c r="A268" t="s">
        <v>72</v>
      </c>
      <c r="B268" t="s">
        <v>3131</v>
      </c>
      <c r="C268" t="s">
        <v>74</v>
      </c>
      <c r="D268" t="s">
        <v>74</v>
      </c>
      <c r="E268" t="s">
        <v>74</v>
      </c>
      <c r="F268" t="s">
        <v>3131</v>
      </c>
      <c r="G268" t="s">
        <v>74</v>
      </c>
      <c r="H268" t="s">
        <v>74</v>
      </c>
      <c r="I268" t="s">
        <v>3132</v>
      </c>
      <c r="J268" t="s">
        <v>1116</v>
      </c>
      <c r="K268" t="s">
        <v>74</v>
      </c>
      <c r="L268" t="s">
        <v>74</v>
      </c>
      <c r="M268" t="s">
        <v>77</v>
      </c>
      <c r="N268" t="s">
        <v>78</v>
      </c>
      <c r="O268" t="s">
        <v>74</v>
      </c>
      <c r="P268" t="s">
        <v>74</v>
      </c>
      <c r="Q268" t="s">
        <v>74</v>
      </c>
      <c r="R268" t="s">
        <v>74</v>
      </c>
      <c r="S268" t="s">
        <v>74</v>
      </c>
      <c r="T268" t="s">
        <v>74</v>
      </c>
      <c r="U268" t="s">
        <v>3133</v>
      </c>
      <c r="V268" t="s">
        <v>3134</v>
      </c>
      <c r="W268" t="s">
        <v>74</v>
      </c>
      <c r="X268" t="s">
        <v>74</v>
      </c>
      <c r="Y268" t="s">
        <v>3135</v>
      </c>
      <c r="Z268" t="s">
        <v>74</v>
      </c>
      <c r="AA268" t="s">
        <v>3136</v>
      </c>
      <c r="AB268" t="s">
        <v>3137</v>
      </c>
      <c r="AC268" t="s">
        <v>74</v>
      </c>
      <c r="AD268" t="s">
        <v>74</v>
      </c>
      <c r="AE268" t="s">
        <v>74</v>
      </c>
      <c r="AF268" t="s">
        <v>74</v>
      </c>
      <c r="AG268">
        <v>28</v>
      </c>
      <c r="AH268">
        <v>104</v>
      </c>
      <c r="AI268">
        <v>110</v>
      </c>
      <c r="AJ268">
        <v>0</v>
      </c>
      <c r="AK268">
        <v>10</v>
      </c>
      <c r="AL268" t="s">
        <v>352</v>
      </c>
      <c r="AM268" t="s">
        <v>309</v>
      </c>
      <c r="AN268" t="s">
        <v>353</v>
      </c>
      <c r="AO268" t="s">
        <v>1124</v>
      </c>
      <c r="AP268" t="s">
        <v>3138</v>
      </c>
      <c r="AQ268" t="s">
        <v>74</v>
      </c>
      <c r="AR268" t="s">
        <v>1125</v>
      </c>
      <c r="AS268" t="s">
        <v>1126</v>
      </c>
      <c r="AT268" t="s">
        <v>3139</v>
      </c>
      <c r="AU268">
        <v>1992</v>
      </c>
      <c r="AV268">
        <v>97</v>
      </c>
      <c r="AW268" t="s">
        <v>3140</v>
      </c>
      <c r="AX268" t="s">
        <v>74</v>
      </c>
      <c r="AY268" t="s">
        <v>74</v>
      </c>
      <c r="AZ268" t="s">
        <v>74</v>
      </c>
      <c r="BA268" t="s">
        <v>74</v>
      </c>
      <c r="BB268">
        <v>7625</v>
      </c>
      <c r="BC268">
        <v>7633</v>
      </c>
      <c r="BD268" t="s">
        <v>74</v>
      </c>
      <c r="BE268" t="s">
        <v>3141</v>
      </c>
      <c r="BF268" t="str">
        <f>HYPERLINK("http://dx.doi.org/10.1029/92JD00530","http://dx.doi.org/10.1029/92JD00530")</f>
        <v>http://dx.doi.org/10.1029/92JD00530</v>
      </c>
      <c r="BG268" t="s">
        <v>74</v>
      </c>
      <c r="BH268" t="s">
        <v>74</v>
      </c>
      <c r="BI268">
        <v>9</v>
      </c>
      <c r="BJ268" t="s">
        <v>379</v>
      </c>
      <c r="BK268" t="s">
        <v>92</v>
      </c>
      <c r="BL268" t="s">
        <v>379</v>
      </c>
      <c r="BM268" t="s">
        <v>3142</v>
      </c>
      <c r="BN268" t="s">
        <v>74</v>
      </c>
      <c r="BO268" t="s">
        <v>362</v>
      </c>
      <c r="BP268" t="s">
        <v>74</v>
      </c>
      <c r="BQ268" t="s">
        <v>74</v>
      </c>
      <c r="BR268" t="s">
        <v>95</v>
      </c>
      <c r="BS268" t="s">
        <v>3143</v>
      </c>
      <c r="BT268" t="str">
        <f>HYPERLINK("https%3A%2F%2Fwww.webofscience.com%2Fwos%2Fwoscc%2Ffull-record%2FWOS:A1992HV48700013","View Full Record in Web of Science")</f>
        <v>View Full Record in Web of Science</v>
      </c>
    </row>
    <row r="269" spans="1:72" x14ac:dyDescent="0.15">
      <c r="A269" t="s">
        <v>72</v>
      </c>
      <c r="B269" t="s">
        <v>3144</v>
      </c>
      <c r="C269" t="s">
        <v>74</v>
      </c>
      <c r="D269" t="s">
        <v>74</v>
      </c>
      <c r="E269" t="s">
        <v>74</v>
      </c>
      <c r="F269" t="s">
        <v>3144</v>
      </c>
      <c r="G269" t="s">
        <v>74</v>
      </c>
      <c r="H269" t="s">
        <v>74</v>
      </c>
      <c r="I269" t="s">
        <v>3145</v>
      </c>
      <c r="J269" t="s">
        <v>1116</v>
      </c>
      <c r="K269" t="s">
        <v>74</v>
      </c>
      <c r="L269" t="s">
        <v>74</v>
      </c>
      <c r="M269" t="s">
        <v>77</v>
      </c>
      <c r="N269" t="s">
        <v>78</v>
      </c>
      <c r="O269" t="s">
        <v>74</v>
      </c>
      <c r="P269" t="s">
        <v>74</v>
      </c>
      <c r="Q269" t="s">
        <v>74</v>
      </c>
      <c r="R269" t="s">
        <v>74</v>
      </c>
      <c r="S269" t="s">
        <v>74</v>
      </c>
      <c r="T269" t="s">
        <v>74</v>
      </c>
      <c r="U269" t="s">
        <v>3146</v>
      </c>
      <c r="V269" t="s">
        <v>3147</v>
      </c>
      <c r="W269" t="s">
        <v>74</v>
      </c>
      <c r="X269" t="s">
        <v>74</v>
      </c>
      <c r="Y269" t="s">
        <v>3148</v>
      </c>
      <c r="Z269" t="s">
        <v>74</v>
      </c>
      <c r="AA269" t="s">
        <v>74</v>
      </c>
      <c r="AB269" t="s">
        <v>74</v>
      </c>
      <c r="AC269" t="s">
        <v>74</v>
      </c>
      <c r="AD269" t="s">
        <v>74</v>
      </c>
      <c r="AE269" t="s">
        <v>74</v>
      </c>
      <c r="AF269" t="s">
        <v>74</v>
      </c>
      <c r="AG269">
        <v>68</v>
      </c>
      <c r="AH269">
        <v>17</v>
      </c>
      <c r="AI269">
        <v>17</v>
      </c>
      <c r="AJ269">
        <v>0</v>
      </c>
      <c r="AK269">
        <v>3</v>
      </c>
      <c r="AL269" t="s">
        <v>352</v>
      </c>
      <c r="AM269" t="s">
        <v>309</v>
      </c>
      <c r="AN269" t="s">
        <v>353</v>
      </c>
      <c r="AO269" t="s">
        <v>1124</v>
      </c>
      <c r="AP269" t="s">
        <v>74</v>
      </c>
      <c r="AQ269" t="s">
        <v>74</v>
      </c>
      <c r="AR269" t="s">
        <v>1125</v>
      </c>
      <c r="AS269" t="s">
        <v>1126</v>
      </c>
      <c r="AT269" t="s">
        <v>3139</v>
      </c>
      <c r="AU269">
        <v>1992</v>
      </c>
      <c r="AV269">
        <v>97</v>
      </c>
      <c r="AW269" t="s">
        <v>3140</v>
      </c>
      <c r="AX269" t="s">
        <v>74</v>
      </c>
      <c r="AY269" t="s">
        <v>74</v>
      </c>
      <c r="AZ269" t="s">
        <v>74</v>
      </c>
      <c r="BA269" t="s">
        <v>74</v>
      </c>
      <c r="BB269">
        <v>7635</v>
      </c>
      <c r="BC269">
        <v>7649</v>
      </c>
      <c r="BD269" t="s">
        <v>74</v>
      </c>
      <c r="BE269" t="s">
        <v>3149</v>
      </c>
      <c r="BF269" t="str">
        <f>HYPERLINK("http://dx.doi.org/10.1029/92JD00413","http://dx.doi.org/10.1029/92JD00413")</f>
        <v>http://dx.doi.org/10.1029/92JD00413</v>
      </c>
      <c r="BG269" t="s">
        <v>74</v>
      </c>
      <c r="BH269" t="s">
        <v>74</v>
      </c>
      <c r="BI269">
        <v>15</v>
      </c>
      <c r="BJ269" t="s">
        <v>379</v>
      </c>
      <c r="BK269" t="s">
        <v>92</v>
      </c>
      <c r="BL269" t="s">
        <v>379</v>
      </c>
      <c r="BM269" t="s">
        <v>3142</v>
      </c>
      <c r="BN269" t="s">
        <v>74</v>
      </c>
      <c r="BO269" t="s">
        <v>74</v>
      </c>
      <c r="BP269" t="s">
        <v>74</v>
      </c>
      <c r="BQ269" t="s">
        <v>74</v>
      </c>
      <c r="BR269" t="s">
        <v>95</v>
      </c>
      <c r="BS269" t="s">
        <v>3150</v>
      </c>
      <c r="BT269" t="str">
        <f>HYPERLINK("https%3A%2F%2Fwww.webofscience.com%2Fwos%2Fwoscc%2Ffull-record%2FWOS:A1992HV48700014","View Full Record in Web of Science")</f>
        <v>View Full Record in Web of Science</v>
      </c>
    </row>
    <row r="270" spans="1:72" x14ac:dyDescent="0.15">
      <c r="A270" t="s">
        <v>72</v>
      </c>
      <c r="B270" t="s">
        <v>3151</v>
      </c>
      <c r="C270" t="s">
        <v>74</v>
      </c>
      <c r="D270" t="s">
        <v>74</v>
      </c>
      <c r="E270" t="s">
        <v>74</v>
      </c>
      <c r="F270" t="s">
        <v>3151</v>
      </c>
      <c r="G270" t="s">
        <v>74</v>
      </c>
      <c r="H270" t="s">
        <v>74</v>
      </c>
      <c r="I270" t="s">
        <v>3152</v>
      </c>
      <c r="J270" t="s">
        <v>1116</v>
      </c>
      <c r="K270" t="s">
        <v>74</v>
      </c>
      <c r="L270" t="s">
        <v>74</v>
      </c>
      <c r="M270" t="s">
        <v>77</v>
      </c>
      <c r="N270" t="s">
        <v>78</v>
      </c>
      <c r="O270" t="s">
        <v>74</v>
      </c>
      <c r="P270" t="s">
        <v>74</v>
      </c>
      <c r="Q270" t="s">
        <v>74</v>
      </c>
      <c r="R270" t="s">
        <v>74</v>
      </c>
      <c r="S270" t="s">
        <v>74</v>
      </c>
      <c r="T270" t="s">
        <v>74</v>
      </c>
      <c r="U270" t="s">
        <v>3153</v>
      </c>
      <c r="V270" t="s">
        <v>3154</v>
      </c>
      <c r="W270" t="s">
        <v>74</v>
      </c>
      <c r="X270" t="s">
        <v>74</v>
      </c>
      <c r="Y270" t="s">
        <v>3155</v>
      </c>
      <c r="Z270" t="s">
        <v>74</v>
      </c>
      <c r="AA270" t="s">
        <v>74</v>
      </c>
      <c r="AB270" t="s">
        <v>3156</v>
      </c>
      <c r="AC270" t="s">
        <v>74</v>
      </c>
      <c r="AD270" t="s">
        <v>74</v>
      </c>
      <c r="AE270" t="s">
        <v>74</v>
      </c>
      <c r="AF270" t="s">
        <v>74</v>
      </c>
      <c r="AG270">
        <v>28</v>
      </c>
      <c r="AH270">
        <v>40</v>
      </c>
      <c r="AI270">
        <v>44</v>
      </c>
      <c r="AJ270">
        <v>1</v>
      </c>
      <c r="AK270">
        <v>20</v>
      </c>
      <c r="AL270" t="s">
        <v>352</v>
      </c>
      <c r="AM270" t="s">
        <v>309</v>
      </c>
      <c r="AN270" t="s">
        <v>353</v>
      </c>
      <c r="AO270" t="s">
        <v>1124</v>
      </c>
      <c r="AP270" t="s">
        <v>74</v>
      </c>
      <c r="AQ270" t="s">
        <v>74</v>
      </c>
      <c r="AR270" t="s">
        <v>1125</v>
      </c>
      <c r="AS270" t="s">
        <v>1126</v>
      </c>
      <c r="AT270" t="s">
        <v>3139</v>
      </c>
      <c r="AU270">
        <v>1992</v>
      </c>
      <c r="AV270">
        <v>97</v>
      </c>
      <c r="AW270" t="s">
        <v>3140</v>
      </c>
      <c r="AX270" t="s">
        <v>74</v>
      </c>
      <c r="AY270" t="s">
        <v>74</v>
      </c>
      <c r="AZ270" t="s">
        <v>74</v>
      </c>
      <c r="BA270" t="s">
        <v>74</v>
      </c>
      <c r="BB270">
        <v>7651</v>
      </c>
      <c r="BC270">
        <v>7656</v>
      </c>
      <c r="BD270" t="s">
        <v>74</v>
      </c>
      <c r="BE270" t="s">
        <v>3157</v>
      </c>
      <c r="BF270" t="str">
        <f>HYPERLINK("http://dx.doi.org/10.1029/92JD00414","http://dx.doi.org/10.1029/92JD00414")</f>
        <v>http://dx.doi.org/10.1029/92JD00414</v>
      </c>
      <c r="BG270" t="s">
        <v>74</v>
      </c>
      <c r="BH270" t="s">
        <v>74</v>
      </c>
      <c r="BI270">
        <v>6</v>
      </c>
      <c r="BJ270" t="s">
        <v>379</v>
      </c>
      <c r="BK270" t="s">
        <v>92</v>
      </c>
      <c r="BL270" t="s">
        <v>379</v>
      </c>
      <c r="BM270" t="s">
        <v>3142</v>
      </c>
      <c r="BN270" t="s">
        <v>74</v>
      </c>
      <c r="BO270" t="s">
        <v>74</v>
      </c>
      <c r="BP270" t="s">
        <v>74</v>
      </c>
      <c r="BQ270" t="s">
        <v>74</v>
      </c>
      <c r="BR270" t="s">
        <v>95</v>
      </c>
      <c r="BS270" t="s">
        <v>3158</v>
      </c>
      <c r="BT270" t="str">
        <f>HYPERLINK("https%3A%2F%2Fwww.webofscience.com%2Fwos%2Fwoscc%2Ffull-record%2FWOS:A1992HV48700015","View Full Record in Web of Science")</f>
        <v>View Full Record in Web of Science</v>
      </c>
    </row>
    <row r="271" spans="1:72" x14ac:dyDescent="0.15">
      <c r="A271" t="s">
        <v>72</v>
      </c>
      <c r="B271" t="s">
        <v>3159</v>
      </c>
      <c r="C271" t="s">
        <v>74</v>
      </c>
      <c r="D271" t="s">
        <v>74</v>
      </c>
      <c r="E271" t="s">
        <v>74</v>
      </c>
      <c r="F271" t="s">
        <v>3159</v>
      </c>
      <c r="G271" t="s">
        <v>74</v>
      </c>
      <c r="H271" t="s">
        <v>74</v>
      </c>
      <c r="I271" t="s">
        <v>3160</v>
      </c>
      <c r="J271" t="s">
        <v>3161</v>
      </c>
      <c r="K271" t="s">
        <v>74</v>
      </c>
      <c r="L271" t="s">
        <v>74</v>
      </c>
      <c r="M271" t="s">
        <v>77</v>
      </c>
      <c r="N271" t="s">
        <v>78</v>
      </c>
      <c r="O271" t="s">
        <v>74</v>
      </c>
      <c r="P271" t="s">
        <v>74</v>
      </c>
      <c r="Q271" t="s">
        <v>74</v>
      </c>
      <c r="R271" t="s">
        <v>74</v>
      </c>
      <c r="S271" t="s">
        <v>74</v>
      </c>
      <c r="T271" t="s">
        <v>3162</v>
      </c>
      <c r="U271" t="s">
        <v>3163</v>
      </c>
      <c r="V271" t="s">
        <v>3164</v>
      </c>
      <c r="W271" t="s">
        <v>3165</v>
      </c>
      <c r="X271" t="s">
        <v>3166</v>
      </c>
      <c r="Y271" t="s">
        <v>3167</v>
      </c>
      <c r="Z271" t="s">
        <v>74</v>
      </c>
      <c r="AA271" t="s">
        <v>74</v>
      </c>
      <c r="AB271" t="s">
        <v>3168</v>
      </c>
      <c r="AC271" t="s">
        <v>74</v>
      </c>
      <c r="AD271" t="s">
        <v>74</v>
      </c>
      <c r="AE271" t="s">
        <v>74</v>
      </c>
      <c r="AF271" t="s">
        <v>74</v>
      </c>
      <c r="AG271">
        <v>23</v>
      </c>
      <c r="AH271">
        <v>25</v>
      </c>
      <c r="AI271">
        <v>27</v>
      </c>
      <c r="AJ271">
        <v>0</v>
      </c>
      <c r="AK271">
        <v>0</v>
      </c>
      <c r="AL271" t="s">
        <v>3169</v>
      </c>
      <c r="AM271" t="s">
        <v>3170</v>
      </c>
      <c r="AN271" t="s">
        <v>3171</v>
      </c>
      <c r="AO271" t="s">
        <v>3172</v>
      </c>
      <c r="AP271" t="s">
        <v>74</v>
      </c>
      <c r="AQ271" t="s">
        <v>74</v>
      </c>
      <c r="AR271" t="s">
        <v>3161</v>
      </c>
      <c r="AS271" t="s">
        <v>3173</v>
      </c>
      <c r="AT271" t="s">
        <v>3174</v>
      </c>
      <c r="AU271">
        <v>1992</v>
      </c>
      <c r="AV271">
        <v>48</v>
      </c>
      <c r="AW271">
        <v>5</v>
      </c>
      <c r="AX271" t="s">
        <v>74</v>
      </c>
      <c r="AY271" t="s">
        <v>74</v>
      </c>
      <c r="AZ271" t="s">
        <v>74</v>
      </c>
      <c r="BA271" t="s">
        <v>74</v>
      </c>
      <c r="BB271">
        <v>473</v>
      </c>
      <c r="BC271">
        <v>475</v>
      </c>
      <c r="BD271" t="s">
        <v>74</v>
      </c>
      <c r="BE271" t="s">
        <v>74</v>
      </c>
      <c r="BF271" t="s">
        <v>74</v>
      </c>
      <c r="BG271" t="s">
        <v>74</v>
      </c>
      <c r="BH271" t="s">
        <v>74</v>
      </c>
      <c r="BI271">
        <v>3</v>
      </c>
      <c r="BJ271" t="s">
        <v>850</v>
      </c>
      <c r="BK271" t="s">
        <v>92</v>
      </c>
      <c r="BL271" t="s">
        <v>851</v>
      </c>
      <c r="BM271" t="s">
        <v>3175</v>
      </c>
      <c r="BN271">
        <v>1601112</v>
      </c>
      <c r="BO271" t="s">
        <v>74</v>
      </c>
      <c r="BP271" t="s">
        <v>74</v>
      </c>
      <c r="BQ271" t="s">
        <v>74</v>
      </c>
      <c r="BR271" t="s">
        <v>95</v>
      </c>
      <c r="BS271" t="s">
        <v>3176</v>
      </c>
      <c r="BT271" t="str">
        <f>HYPERLINK("https%3A%2F%2Fwww.webofscience.com%2Fwos%2Fwoscc%2Ffull-record%2FWOS:A1992HX60000009","View Full Record in Web of Science")</f>
        <v>View Full Record in Web of Science</v>
      </c>
    </row>
    <row r="272" spans="1:72" x14ac:dyDescent="0.15">
      <c r="A272" t="s">
        <v>72</v>
      </c>
      <c r="B272" t="s">
        <v>3177</v>
      </c>
      <c r="C272" t="s">
        <v>74</v>
      </c>
      <c r="D272" t="s">
        <v>74</v>
      </c>
      <c r="E272" t="s">
        <v>74</v>
      </c>
      <c r="F272" t="s">
        <v>3177</v>
      </c>
      <c r="G272" t="s">
        <v>74</v>
      </c>
      <c r="H272" t="s">
        <v>74</v>
      </c>
      <c r="I272" t="s">
        <v>3178</v>
      </c>
      <c r="J272" t="s">
        <v>3179</v>
      </c>
      <c r="K272" t="s">
        <v>74</v>
      </c>
      <c r="L272" t="s">
        <v>74</v>
      </c>
      <c r="M272" t="s">
        <v>77</v>
      </c>
      <c r="N272" t="s">
        <v>78</v>
      </c>
      <c r="O272" t="s">
        <v>74</v>
      </c>
      <c r="P272" t="s">
        <v>74</v>
      </c>
      <c r="Q272" t="s">
        <v>74</v>
      </c>
      <c r="R272" t="s">
        <v>74</v>
      </c>
      <c r="S272" t="s">
        <v>74</v>
      </c>
      <c r="T272" t="s">
        <v>74</v>
      </c>
      <c r="U272" t="s">
        <v>3180</v>
      </c>
      <c r="V272" t="s">
        <v>3181</v>
      </c>
      <c r="W272" t="s">
        <v>3182</v>
      </c>
      <c r="X272" t="s">
        <v>3183</v>
      </c>
      <c r="Y272" t="s">
        <v>74</v>
      </c>
      <c r="Z272" t="s">
        <v>74</v>
      </c>
      <c r="AA272" t="s">
        <v>74</v>
      </c>
      <c r="AB272" t="s">
        <v>74</v>
      </c>
      <c r="AC272" t="s">
        <v>3184</v>
      </c>
      <c r="AD272" t="s">
        <v>3185</v>
      </c>
      <c r="AE272" t="s">
        <v>74</v>
      </c>
      <c r="AF272" t="s">
        <v>74</v>
      </c>
      <c r="AG272">
        <v>35</v>
      </c>
      <c r="AH272">
        <v>23</v>
      </c>
      <c r="AI272">
        <v>26</v>
      </c>
      <c r="AJ272">
        <v>0</v>
      </c>
      <c r="AK272">
        <v>5</v>
      </c>
      <c r="AL272" t="s">
        <v>271</v>
      </c>
      <c r="AM272" t="s">
        <v>272</v>
      </c>
      <c r="AN272" t="s">
        <v>273</v>
      </c>
      <c r="AO272" t="s">
        <v>3186</v>
      </c>
      <c r="AP272" t="s">
        <v>74</v>
      </c>
      <c r="AQ272" t="s">
        <v>74</v>
      </c>
      <c r="AR272" t="s">
        <v>3187</v>
      </c>
      <c r="AS272" t="s">
        <v>74</v>
      </c>
      <c r="AT272" t="s">
        <v>3174</v>
      </c>
      <c r="AU272">
        <v>1992</v>
      </c>
      <c r="AV272">
        <v>598</v>
      </c>
      <c r="AW272">
        <v>2</v>
      </c>
      <c r="AX272" t="s">
        <v>74</v>
      </c>
      <c r="AY272" t="s">
        <v>74</v>
      </c>
      <c r="AZ272" t="s">
        <v>74</v>
      </c>
      <c r="BA272" t="s">
        <v>74</v>
      </c>
      <c r="BB272">
        <v>267</v>
      </c>
      <c r="BC272">
        <v>276</v>
      </c>
      <c r="BD272" t="s">
        <v>74</v>
      </c>
      <c r="BE272" t="s">
        <v>3188</v>
      </c>
      <c r="BF272" t="str">
        <f>HYPERLINK("http://dx.doi.org/10.1016/0021-9673(92)85056-Y","http://dx.doi.org/10.1016/0021-9673(92)85056-Y")</f>
        <v>http://dx.doi.org/10.1016/0021-9673(92)85056-Y</v>
      </c>
      <c r="BG272" t="s">
        <v>74</v>
      </c>
      <c r="BH272" t="s">
        <v>74</v>
      </c>
      <c r="BI272">
        <v>10</v>
      </c>
      <c r="BJ272" t="s">
        <v>3189</v>
      </c>
      <c r="BK272" t="s">
        <v>92</v>
      </c>
      <c r="BL272" t="s">
        <v>1157</v>
      </c>
      <c r="BM272" t="s">
        <v>3190</v>
      </c>
      <c r="BN272">
        <v>11538045</v>
      </c>
      <c r="BO272" t="s">
        <v>74</v>
      </c>
      <c r="BP272" t="s">
        <v>74</v>
      </c>
      <c r="BQ272" t="s">
        <v>74</v>
      </c>
      <c r="BR272" t="s">
        <v>95</v>
      </c>
      <c r="BS272" t="s">
        <v>3191</v>
      </c>
      <c r="BT272" t="str">
        <f>HYPERLINK("https%3A%2F%2Fwww.webofscience.com%2Fwos%2Fwoscc%2Ffull-record%2FWOS:A1992HW83000014","View Full Record in Web of Science")</f>
        <v>View Full Record in Web of Science</v>
      </c>
    </row>
    <row r="273" spans="1:72" x14ac:dyDescent="0.15">
      <c r="A273" t="s">
        <v>72</v>
      </c>
      <c r="B273" t="s">
        <v>3192</v>
      </c>
      <c r="C273" t="s">
        <v>74</v>
      </c>
      <c r="D273" t="s">
        <v>74</v>
      </c>
      <c r="E273" t="s">
        <v>74</v>
      </c>
      <c r="F273" t="s">
        <v>3192</v>
      </c>
      <c r="G273" t="s">
        <v>74</v>
      </c>
      <c r="H273" t="s">
        <v>74</v>
      </c>
      <c r="I273" t="s">
        <v>3193</v>
      </c>
      <c r="J273" t="s">
        <v>1185</v>
      </c>
      <c r="K273" t="s">
        <v>74</v>
      </c>
      <c r="L273" t="s">
        <v>74</v>
      </c>
      <c r="M273" t="s">
        <v>77</v>
      </c>
      <c r="N273" t="s">
        <v>78</v>
      </c>
      <c r="O273" t="s">
        <v>74</v>
      </c>
      <c r="P273" t="s">
        <v>74</v>
      </c>
      <c r="Q273" t="s">
        <v>74</v>
      </c>
      <c r="R273" t="s">
        <v>74</v>
      </c>
      <c r="S273" t="s">
        <v>74</v>
      </c>
      <c r="T273" t="s">
        <v>74</v>
      </c>
      <c r="U273" t="s">
        <v>3194</v>
      </c>
      <c r="V273" t="s">
        <v>3195</v>
      </c>
      <c r="W273" t="s">
        <v>3196</v>
      </c>
      <c r="X273" t="s">
        <v>3197</v>
      </c>
      <c r="Y273" t="s">
        <v>3198</v>
      </c>
      <c r="Z273" t="s">
        <v>74</v>
      </c>
      <c r="AA273" t="s">
        <v>3199</v>
      </c>
      <c r="AB273" t="s">
        <v>3200</v>
      </c>
      <c r="AC273" t="s">
        <v>74</v>
      </c>
      <c r="AD273" t="s">
        <v>74</v>
      </c>
      <c r="AE273" t="s">
        <v>74</v>
      </c>
      <c r="AF273" t="s">
        <v>74</v>
      </c>
      <c r="AG273">
        <v>51</v>
      </c>
      <c r="AH273">
        <v>312</v>
      </c>
      <c r="AI273">
        <v>341</v>
      </c>
      <c r="AJ273">
        <v>3</v>
      </c>
      <c r="AK273">
        <v>49</v>
      </c>
      <c r="AL273" t="s">
        <v>352</v>
      </c>
      <c r="AM273" t="s">
        <v>309</v>
      </c>
      <c r="AN273" t="s">
        <v>353</v>
      </c>
      <c r="AO273" t="s">
        <v>1193</v>
      </c>
      <c r="AP273" t="s">
        <v>1194</v>
      </c>
      <c r="AQ273" t="s">
        <v>74</v>
      </c>
      <c r="AR273" t="s">
        <v>1195</v>
      </c>
      <c r="AS273" t="s">
        <v>1196</v>
      </c>
      <c r="AT273" t="s">
        <v>3174</v>
      </c>
      <c r="AU273">
        <v>1992</v>
      </c>
      <c r="AV273">
        <v>97</v>
      </c>
      <c r="AW273" t="s">
        <v>3201</v>
      </c>
      <c r="AX273" t="s">
        <v>74</v>
      </c>
      <c r="AY273" t="s">
        <v>74</v>
      </c>
      <c r="AZ273" t="s">
        <v>74</v>
      </c>
      <c r="BA273" t="s">
        <v>74</v>
      </c>
      <c r="BB273">
        <v>7223</v>
      </c>
      <c r="BC273">
        <v>7240</v>
      </c>
      <c r="BD273" t="s">
        <v>74</v>
      </c>
      <c r="BE273" t="s">
        <v>3202</v>
      </c>
      <c r="BF273" t="str">
        <f>HYPERLINK("http://dx.doi.org/10.1029/92JC00485","http://dx.doi.org/10.1029/92JC00485")</f>
        <v>http://dx.doi.org/10.1029/92JC00485</v>
      </c>
      <c r="BG273" t="s">
        <v>74</v>
      </c>
      <c r="BH273" t="s">
        <v>74</v>
      </c>
      <c r="BI273">
        <v>18</v>
      </c>
      <c r="BJ273" t="s">
        <v>584</v>
      </c>
      <c r="BK273" t="s">
        <v>92</v>
      </c>
      <c r="BL273" t="s">
        <v>584</v>
      </c>
      <c r="BM273" t="s">
        <v>3203</v>
      </c>
      <c r="BN273" t="s">
        <v>74</v>
      </c>
      <c r="BO273" t="s">
        <v>74</v>
      </c>
      <c r="BP273" t="s">
        <v>74</v>
      </c>
      <c r="BQ273" t="s">
        <v>74</v>
      </c>
      <c r="BR273" t="s">
        <v>95</v>
      </c>
      <c r="BS273" t="s">
        <v>3204</v>
      </c>
      <c r="BT273" t="str">
        <f>HYPERLINK("https%3A%2F%2Fwww.webofscience.com%2Fwos%2Fwoscc%2Ffull-record%2FWOS:A1992HU91100001","View Full Record in Web of Science")</f>
        <v>View Full Record in Web of Science</v>
      </c>
    </row>
    <row r="274" spans="1:72" x14ac:dyDescent="0.15">
      <c r="A274" t="s">
        <v>72</v>
      </c>
      <c r="B274" t="s">
        <v>3205</v>
      </c>
      <c r="C274" t="s">
        <v>74</v>
      </c>
      <c r="D274" t="s">
        <v>74</v>
      </c>
      <c r="E274" t="s">
        <v>74</v>
      </c>
      <c r="F274" t="s">
        <v>3205</v>
      </c>
      <c r="G274" t="s">
        <v>74</v>
      </c>
      <c r="H274" t="s">
        <v>74</v>
      </c>
      <c r="I274" t="s">
        <v>3206</v>
      </c>
      <c r="J274" t="s">
        <v>1185</v>
      </c>
      <c r="K274" t="s">
        <v>74</v>
      </c>
      <c r="L274" t="s">
        <v>74</v>
      </c>
      <c r="M274" t="s">
        <v>77</v>
      </c>
      <c r="N274" t="s">
        <v>78</v>
      </c>
      <c r="O274" t="s">
        <v>74</v>
      </c>
      <c r="P274" t="s">
        <v>74</v>
      </c>
      <c r="Q274" t="s">
        <v>74</v>
      </c>
      <c r="R274" t="s">
        <v>74</v>
      </c>
      <c r="S274" t="s">
        <v>74</v>
      </c>
      <c r="T274" t="s">
        <v>74</v>
      </c>
      <c r="U274" t="s">
        <v>3207</v>
      </c>
      <c r="V274" t="s">
        <v>3208</v>
      </c>
      <c r="W274" t="s">
        <v>3209</v>
      </c>
      <c r="X274" t="s">
        <v>2207</v>
      </c>
      <c r="Y274" t="s">
        <v>74</v>
      </c>
      <c r="Z274" t="s">
        <v>74</v>
      </c>
      <c r="AA274" t="s">
        <v>74</v>
      </c>
      <c r="AB274" t="s">
        <v>74</v>
      </c>
      <c r="AC274" t="s">
        <v>74</v>
      </c>
      <c r="AD274" t="s">
        <v>74</v>
      </c>
      <c r="AE274" t="s">
        <v>74</v>
      </c>
      <c r="AF274" t="s">
        <v>74</v>
      </c>
      <c r="AG274">
        <v>70</v>
      </c>
      <c r="AH274">
        <v>24</v>
      </c>
      <c r="AI274">
        <v>26</v>
      </c>
      <c r="AJ274">
        <v>1</v>
      </c>
      <c r="AK274">
        <v>3</v>
      </c>
      <c r="AL274" t="s">
        <v>352</v>
      </c>
      <c r="AM274" t="s">
        <v>309</v>
      </c>
      <c r="AN274" t="s">
        <v>353</v>
      </c>
      <c r="AO274" t="s">
        <v>1193</v>
      </c>
      <c r="AP274" t="s">
        <v>1194</v>
      </c>
      <c r="AQ274" t="s">
        <v>74</v>
      </c>
      <c r="AR274" t="s">
        <v>1195</v>
      </c>
      <c r="AS274" t="s">
        <v>1196</v>
      </c>
      <c r="AT274" t="s">
        <v>3174</v>
      </c>
      <c r="AU274">
        <v>1992</v>
      </c>
      <c r="AV274">
        <v>97</v>
      </c>
      <c r="AW274" t="s">
        <v>3201</v>
      </c>
      <c r="AX274" t="s">
        <v>74</v>
      </c>
      <c r="AY274" t="s">
        <v>74</v>
      </c>
      <c r="AZ274" t="s">
        <v>74</v>
      </c>
      <c r="BA274" t="s">
        <v>74</v>
      </c>
      <c r="BB274">
        <v>7383</v>
      </c>
      <c r="BC274">
        <v>7397</v>
      </c>
      <c r="BD274" t="s">
        <v>74</v>
      </c>
      <c r="BE274" t="s">
        <v>3210</v>
      </c>
      <c r="BF274" t="str">
        <f>HYPERLINK("http://dx.doi.org/10.1029/92JC00023","http://dx.doi.org/10.1029/92JC00023")</f>
        <v>http://dx.doi.org/10.1029/92JC00023</v>
      </c>
      <c r="BG274" t="s">
        <v>74</v>
      </c>
      <c r="BH274" t="s">
        <v>74</v>
      </c>
      <c r="BI274">
        <v>15</v>
      </c>
      <c r="BJ274" t="s">
        <v>584</v>
      </c>
      <c r="BK274" t="s">
        <v>92</v>
      </c>
      <c r="BL274" t="s">
        <v>584</v>
      </c>
      <c r="BM274" t="s">
        <v>3203</v>
      </c>
      <c r="BN274" t="s">
        <v>74</v>
      </c>
      <c r="BO274" t="s">
        <v>74</v>
      </c>
      <c r="BP274" t="s">
        <v>74</v>
      </c>
      <c r="BQ274" t="s">
        <v>74</v>
      </c>
      <c r="BR274" t="s">
        <v>95</v>
      </c>
      <c r="BS274" t="s">
        <v>3211</v>
      </c>
      <c r="BT274" t="str">
        <f>HYPERLINK("https%3A%2F%2Fwww.webofscience.com%2Fwos%2Fwoscc%2Ffull-record%2FWOS:A1992HU91100014","View Full Record in Web of Science")</f>
        <v>View Full Record in Web of Science</v>
      </c>
    </row>
    <row r="275" spans="1:72" x14ac:dyDescent="0.15">
      <c r="A275" t="s">
        <v>72</v>
      </c>
      <c r="B275" t="s">
        <v>3212</v>
      </c>
      <c r="C275" t="s">
        <v>74</v>
      </c>
      <c r="D275" t="s">
        <v>74</v>
      </c>
      <c r="E275" t="s">
        <v>74</v>
      </c>
      <c r="F275" t="s">
        <v>3212</v>
      </c>
      <c r="G275" t="s">
        <v>74</v>
      </c>
      <c r="H275" t="s">
        <v>74</v>
      </c>
      <c r="I275" t="s">
        <v>3213</v>
      </c>
      <c r="J275" t="s">
        <v>3214</v>
      </c>
      <c r="K275" t="s">
        <v>74</v>
      </c>
      <c r="L275" t="s">
        <v>74</v>
      </c>
      <c r="M275" t="s">
        <v>77</v>
      </c>
      <c r="N275" t="s">
        <v>78</v>
      </c>
      <c r="O275" t="s">
        <v>74</v>
      </c>
      <c r="P275" t="s">
        <v>74</v>
      </c>
      <c r="Q275" t="s">
        <v>74</v>
      </c>
      <c r="R275" t="s">
        <v>74</v>
      </c>
      <c r="S275" t="s">
        <v>74</v>
      </c>
      <c r="T275" t="s">
        <v>3215</v>
      </c>
      <c r="U275" t="s">
        <v>3216</v>
      </c>
      <c r="V275" t="s">
        <v>3217</v>
      </c>
      <c r="W275" t="s">
        <v>74</v>
      </c>
      <c r="X275" t="s">
        <v>74</v>
      </c>
      <c r="Y275" t="s">
        <v>3218</v>
      </c>
      <c r="Z275" t="s">
        <v>74</v>
      </c>
      <c r="AA275" t="s">
        <v>3219</v>
      </c>
      <c r="AB275" t="s">
        <v>3220</v>
      </c>
      <c r="AC275" t="s">
        <v>74</v>
      </c>
      <c r="AD275" t="s">
        <v>74</v>
      </c>
      <c r="AE275" t="s">
        <v>74</v>
      </c>
      <c r="AF275" t="s">
        <v>74</v>
      </c>
      <c r="AG275">
        <v>19</v>
      </c>
      <c r="AH275">
        <v>27</v>
      </c>
      <c r="AI275">
        <v>33</v>
      </c>
      <c r="AJ275">
        <v>0</v>
      </c>
      <c r="AK275">
        <v>7</v>
      </c>
      <c r="AL275" t="s">
        <v>3221</v>
      </c>
      <c r="AM275" t="s">
        <v>3222</v>
      </c>
      <c r="AN275" t="s">
        <v>3223</v>
      </c>
      <c r="AO275" t="s">
        <v>3224</v>
      </c>
      <c r="AP275" t="s">
        <v>74</v>
      </c>
      <c r="AQ275" t="s">
        <v>74</v>
      </c>
      <c r="AR275" t="s">
        <v>3225</v>
      </c>
      <c r="AS275" t="s">
        <v>3226</v>
      </c>
      <c r="AT275" t="s">
        <v>3174</v>
      </c>
      <c r="AU275">
        <v>1992</v>
      </c>
      <c r="AV275">
        <v>13</v>
      </c>
      <c r="AW275" t="s">
        <v>749</v>
      </c>
      <c r="AX275" t="s">
        <v>74</v>
      </c>
      <c r="AY275" t="s">
        <v>74</v>
      </c>
      <c r="AZ275" t="s">
        <v>74</v>
      </c>
      <c r="BA275" t="s">
        <v>74</v>
      </c>
      <c r="BB275">
        <v>235</v>
      </c>
      <c r="BC275">
        <v>240</v>
      </c>
      <c r="BD275" t="s">
        <v>74</v>
      </c>
      <c r="BE275" t="s">
        <v>3227</v>
      </c>
      <c r="BF275" t="str">
        <f>HYPERLINK("http://dx.doi.org/10.1016/1011-1344(92)85063-Z","http://dx.doi.org/10.1016/1011-1344(92)85063-Z")</f>
        <v>http://dx.doi.org/10.1016/1011-1344(92)85063-Z</v>
      </c>
      <c r="BG275" t="s">
        <v>74</v>
      </c>
      <c r="BH275" t="s">
        <v>74</v>
      </c>
      <c r="BI275">
        <v>6</v>
      </c>
      <c r="BJ275" t="s">
        <v>2957</v>
      </c>
      <c r="BK275" t="s">
        <v>92</v>
      </c>
      <c r="BL275" t="s">
        <v>2957</v>
      </c>
      <c r="BM275" t="s">
        <v>3228</v>
      </c>
      <c r="BN275" t="s">
        <v>74</v>
      </c>
      <c r="BO275" t="s">
        <v>74</v>
      </c>
      <c r="BP275" t="s">
        <v>74</v>
      </c>
      <c r="BQ275" t="s">
        <v>74</v>
      </c>
      <c r="BR275" t="s">
        <v>95</v>
      </c>
      <c r="BS275" t="s">
        <v>3229</v>
      </c>
      <c r="BT275" t="str">
        <f>HYPERLINK("https%3A%2F%2Fwww.webofscience.com%2Fwos%2Fwoscc%2Ffull-record%2FWOS:A1992JA11800003","View Full Record in Web of Science")</f>
        <v>View Full Record in Web of Science</v>
      </c>
    </row>
    <row r="276" spans="1:72" x14ac:dyDescent="0.15">
      <c r="A276" t="s">
        <v>72</v>
      </c>
      <c r="B276" t="s">
        <v>3230</v>
      </c>
      <c r="C276" t="s">
        <v>74</v>
      </c>
      <c r="D276" t="s">
        <v>74</v>
      </c>
      <c r="E276" t="s">
        <v>74</v>
      </c>
      <c r="F276" t="s">
        <v>3230</v>
      </c>
      <c r="G276" t="s">
        <v>74</v>
      </c>
      <c r="H276" t="s">
        <v>74</v>
      </c>
      <c r="I276" t="s">
        <v>3231</v>
      </c>
      <c r="J276" t="s">
        <v>1796</v>
      </c>
      <c r="K276" t="s">
        <v>74</v>
      </c>
      <c r="L276" t="s">
        <v>74</v>
      </c>
      <c r="M276" t="s">
        <v>77</v>
      </c>
      <c r="N276" t="s">
        <v>1317</v>
      </c>
      <c r="O276" t="s">
        <v>74</v>
      </c>
      <c r="P276" t="s">
        <v>74</v>
      </c>
      <c r="Q276" t="s">
        <v>74</v>
      </c>
      <c r="R276" t="s">
        <v>74</v>
      </c>
      <c r="S276" t="s">
        <v>74</v>
      </c>
      <c r="T276" t="s">
        <v>74</v>
      </c>
      <c r="U276" t="s">
        <v>74</v>
      </c>
      <c r="V276" t="s">
        <v>74</v>
      </c>
      <c r="W276" t="s">
        <v>74</v>
      </c>
      <c r="X276" t="s">
        <v>74</v>
      </c>
      <c r="Y276" t="s">
        <v>3232</v>
      </c>
      <c r="Z276" t="s">
        <v>74</v>
      </c>
      <c r="AA276" t="s">
        <v>74</v>
      </c>
      <c r="AB276" t="s">
        <v>74</v>
      </c>
      <c r="AC276" t="s">
        <v>74</v>
      </c>
      <c r="AD276" t="s">
        <v>74</v>
      </c>
      <c r="AE276" t="s">
        <v>74</v>
      </c>
      <c r="AF276" t="s">
        <v>74</v>
      </c>
      <c r="AG276">
        <v>5</v>
      </c>
      <c r="AH276">
        <v>3</v>
      </c>
      <c r="AI276">
        <v>3</v>
      </c>
      <c r="AJ276">
        <v>0</v>
      </c>
      <c r="AK276">
        <v>1</v>
      </c>
      <c r="AL276" t="s">
        <v>1802</v>
      </c>
      <c r="AM276" t="s">
        <v>309</v>
      </c>
      <c r="AN276" t="s">
        <v>1815</v>
      </c>
      <c r="AO276" t="s">
        <v>1804</v>
      </c>
      <c r="AP276" t="s">
        <v>74</v>
      </c>
      <c r="AQ276" t="s">
        <v>74</v>
      </c>
      <c r="AR276" t="s">
        <v>1796</v>
      </c>
      <c r="AS276" t="s">
        <v>1806</v>
      </c>
      <c r="AT276" t="s">
        <v>3174</v>
      </c>
      <c r="AU276">
        <v>1992</v>
      </c>
      <c r="AV276">
        <v>256</v>
      </c>
      <c r="AW276">
        <v>5059</v>
      </c>
      <c r="AX276" t="s">
        <v>74</v>
      </c>
      <c r="AY276" t="s">
        <v>74</v>
      </c>
      <c r="AZ276" t="s">
        <v>74</v>
      </c>
      <c r="BA276" t="s">
        <v>74</v>
      </c>
      <c r="BB276">
        <v>949</v>
      </c>
      <c r="BC276">
        <v>950</v>
      </c>
      <c r="BD276" t="s">
        <v>74</v>
      </c>
      <c r="BE276" t="s">
        <v>3233</v>
      </c>
      <c r="BF276" t="str">
        <f>HYPERLINK("http://dx.doi.org/10.1126/science.256.5059.949","http://dx.doi.org/10.1126/science.256.5059.949")</f>
        <v>http://dx.doi.org/10.1126/science.256.5059.949</v>
      </c>
      <c r="BG276" t="s">
        <v>74</v>
      </c>
      <c r="BH276" t="s">
        <v>74</v>
      </c>
      <c r="BI276">
        <v>2</v>
      </c>
      <c r="BJ276" t="s">
        <v>850</v>
      </c>
      <c r="BK276" t="s">
        <v>92</v>
      </c>
      <c r="BL276" t="s">
        <v>851</v>
      </c>
      <c r="BM276" t="s">
        <v>3234</v>
      </c>
      <c r="BN276">
        <v>17794982</v>
      </c>
      <c r="BO276" t="s">
        <v>74</v>
      </c>
      <c r="BP276" t="s">
        <v>74</v>
      </c>
      <c r="BQ276" t="s">
        <v>74</v>
      </c>
      <c r="BR276" t="s">
        <v>95</v>
      </c>
      <c r="BS276" t="s">
        <v>3235</v>
      </c>
      <c r="BT276" t="str">
        <f>HYPERLINK("https%3A%2F%2Fwww.webofscience.com%2Fwos%2Fwoscc%2Ffull-record%2FWOS:A1992HU22400002","View Full Record in Web of Science")</f>
        <v>View Full Record in Web of Science</v>
      </c>
    </row>
    <row r="277" spans="1:72" x14ac:dyDescent="0.15">
      <c r="A277" t="s">
        <v>72</v>
      </c>
      <c r="B277" t="s">
        <v>3236</v>
      </c>
      <c r="C277" t="s">
        <v>74</v>
      </c>
      <c r="D277" t="s">
        <v>74</v>
      </c>
      <c r="E277" t="s">
        <v>74</v>
      </c>
      <c r="F277" t="s">
        <v>3236</v>
      </c>
      <c r="G277" t="s">
        <v>74</v>
      </c>
      <c r="H277" t="s">
        <v>74</v>
      </c>
      <c r="I277" t="s">
        <v>3231</v>
      </c>
      <c r="J277" t="s">
        <v>1796</v>
      </c>
      <c r="K277" t="s">
        <v>74</v>
      </c>
      <c r="L277" t="s">
        <v>74</v>
      </c>
      <c r="M277" t="s">
        <v>77</v>
      </c>
      <c r="N277" t="s">
        <v>1317</v>
      </c>
      <c r="O277" t="s">
        <v>74</v>
      </c>
      <c r="P277" t="s">
        <v>74</v>
      </c>
      <c r="Q277" t="s">
        <v>74</v>
      </c>
      <c r="R277" t="s">
        <v>74</v>
      </c>
      <c r="S277" t="s">
        <v>74</v>
      </c>
      <c r="T277" t="s">
        <v>74</v>
      </c>
      <c r="U277" t="s">
        <v>74</v>
      </c>
      <c r="V277" t="s">
        <v>74</v>
      </c>
      <c r="W277" t="s">
        <v>3237</v>
      </c>
      <c r="X277" t="s">
        <v>3238</v>
      </c>
      <c r="Y277" t="s">
        <v>3239</v>
      </c>
      <c r="Z277" t="s">
        <v>74</v>
      </c>
      <c r="AA277" t="s">
        <v>74</v>
      </c>
      <c r="AB277" t="s">
        <v>74</v>
      </c>
      <c r="AC277" t="s">
        <v>74</v>
      </c>
      <c r="AD277" t="s">
        <v>74</v>
      </c>
      <c r="AE277" t="s">
        <v>74</v>
      </c>
      <c r="AF277" t="s">
        <v>74</v>
      </c>
      <c r="AG277">
        <v>1</v>
      </c>
      <c r="AH277">
        <v>0</v>
      </c>
      <c r="AI277">
        <v>0</v>
      </c>
      <c r="AJ277">
        <v>0</v>
      </c>
      <c r="AK277">
        <v>0</v>
      </c>
      <c r="AL277" t="s">
        <v>1802</v>
      </c>
      <c r="AM277" t="s">
        <v>309</v>
      </c>
      <c r="AN277" t="s">
        <v>1815</v>
      </c>
      <c r="AO277" t="s">
        <v>1804</v>
      </c>
      <c r="AP277" t="s">
        <v>74</v>
      </c>
      <c r="AQ277" t="s">
        <v>74</v>
      </c>
      <c r="AR277" t="s">
        <v>1796</v>
      </c>
      <c r="AS277" t="s">
        <v>1806</v>
      </c>
      <c r="AT277" t="s">
        <v>3174</v>
      </c>
      <c r="AU277">
        <v>1992</v>
      </c>
      <c r="AV277">
        <v>256</v>
      </c>
      <c r="AW277">
        <v>5059</v>
      </c>
      <c r="AX277" t="s">
        <v>74</v>
      </c>
      <c r="AY277" t="s">
        <v>74</v>
      </c>
      <c r="AZ277" t="s">
        <v>74</v>
      </c>
      <c r="BA277" t="s">
        <v>74</v>
      </c>
      <c r="BB277">
        <v>950</v>
      </c>
      <c r="BC277">
        <v>950</v>
      </c>
      <c r="BD277" t="s">
        <v>74</v>
      </c>
      <c r="BE277" t="s">
        <v>3240</v>
      </c>
      <c r="BF277" t="str">
        <f>HYPERLINK("http://dx.doi.org/10.1126/science.256.5059.950","http://dx.doi.org/10.1126/science.256.5059.950")</f>
        <v>http://dx.doi.org/10.1126/science.256.5059.950</v>
      </c>
      <c r="BG277" t="s">
        <v>74</v>
      </c>
      <c r="BH277" t="s">
        <v>74</v>
      </c>
      <c r="BI277">
        <v>1</v>
      </c>
      <c r="BJ277" t="s">
        <v>850</v>
      </c>
      <c r="BK277" t="s">
        <v>92</v>
      </c>
      <c r="BL277" t="s">
        <v>851</v>
      </c>
      <c r="BM277" t="s">
        <v>3234</v>
      </c>
      <c r="BN277">
        <v>17794984</v>
      </c>
      <c r="BO277" t="s">
        <v>74</v>
      </c>
      <c r="BP277" t="s">
        <v>74</v>
      </c>
      <c r="BQ277" t="s">
        <v>74</v>
      </c>
      <c r="BR277" t="s">
        <v>95</v>
      </c>
      <c r="BS277" t="s">
        <v>3241</v>
      </c>
      <c r="BT277" t="str">
        <f>HYPERLINK("https%3A%2F%2Fwww.webofscience.com%2Fwos%2Fwoscc%2Ffull-record%2FWOS:A1992HU22400003","View Full Record in Web of Science")</f>
        <v>View Full Record in Web of Science</v>
      </c>
    </row>
    <row r="278" spans="1:72" x14ac:dyDescent="0.15">
      <c r="A278" t="s">
        <v>72</v>
      </c>
      <c r="B278" t="s">
        <v>3242</v>
      </c>
      <c r="C278" t="s">
        <v>74</v>
      </c>
      <c r="D278" t="s">
        <v>74</v>
      </c>
      <c r="E278" t="s">
        <v>74</v>
      </c>
      <c r="F278" t="s">
        <v>3242</v>
      </c>
      <c r="G278" t="s">
        <v>74</v>
      </c>
      <c r="H278" t="s">
        <v>74</v>
      </c>
      <c r="I278" t="s">
        <v>3243</v>
      </c>
      <c r="J278" t="s">
        <v>1726</v>
      </c>
      <c r="K278" t="s">
        <v>74</v>
      </c>
      <c r="L278" t="s">
        <v>74</v>
      </c>
      <c r="M278" t="s">
        <v>77</v>
      </c>
      <c r="N278" t="s">
        <v>78</v>
      </c>
      <c r="O278" t="s">
        <v>74</v>
      </c>
      <c r="P278" t="s">
        <v>74</v>
      </c>
      <c r="Q278" t="s">
        <v>74</v>
      </c>
      <c r="R278" t="s">
        <v>74</v>
      </c>
      <c r="S278" t="s">
        <v>74</v>
      </c>
      <c r="T278" t="s">
        <v>74</v>
      </c>
      <c r="U278" t="s">
        <v>3244</v>
      </c>
      <c r="V278" t="s">
        <v>3245</v>
      </c>
      <c r="W278" t="s">
        <v>3246</v>
      </c>
      <c r="X278" t="s">
        <v>3247</v>
      </c>
      <c r="Y278" t="s">
        <v>3248</v>
      </c>
      <c r="Z278" t="s">
        <v>74</v>
      </c>
      <c r="AA278" t="s">
        <v>74</v>
      </c>
      <c r="AB278" t="s">
        <v>74</v>
      </c>
      <c r="AC278" t="s">
        <v>74</v>
      </c>
      <c r="AD278" t="s">
        <v>74</v>
      </c>
      <c r="AE278" t="s">
        <v>74</v>
      </c>
      <c r="AF278" t="s">
        <v>74</v>
      </c>
      <c r="AG278">
        <v>31</v>
      </c>
      <c r="AH278">
        <v>111</v>
      </c>
      <c r="AI278">
        <v>114</v>
      </c>
      <c r="AJ278">
        <v>0</v>
      </c>
      <c r="AK278">
        <v>15</v>
      </c>
      <c r="AL278" t="s">
        <v>1728</v>
      </c>
      <c r="AM278" t="s">
        <v>501</v>
      </c>
      <c r="AN278" t="s">
        <v>1729</v>
      </c>
      <c r="AO278" t="s">
        <v>1730</v>
      </c>
      <c r="AP278" t="s">
        <v>74</v>
      </c>
      <c r="AQ278" t="s">
        <v>74</v>
      </c>
      <c r="AR278" t="s">
        <v>1726</v>
      </c>
      <c r="AS278" t="s">
        <v>1731</v>
      </c>
      <c r="AT278" t="s">
        <v>3249</v>
      </c>
      <c r="AU278">
        <v>1992</v>
      </c>
      <c r="AV278">
        <v>357</v>
      </c>
      <c r="AW278">
        <v>6374</v>
      </c>
      <c r="AX278" t="s">
        <v>74</v>
      </c>
      <c r="AY278" t="s">
        <v>74</v>
      </c>
      <c r="AZ278" t="s">
        <v>74</v>
      </c>
      <c r="BA278" t="s">
        <v>74</v>
      </c>
      <c r="BB278">
        <v>125</v>
      </c>
      <c r="BC278">
        <v>128</v>
      </c>
      <c r="BD278" t="s">
        <v>74</v>
      </c>
      <c r="BE278" t="s">
        <v>3250</v>
      </c>
      <c r="BF278" t="str">
        <f>HYPERLINK("http://dx.doi.org/10.1038/357125a0","http://dx.doi.org/10.1038/357125a0")</f>
        <v>http://dx.doi.org/10.1038/357125a0</v>
      </c>
      <c r="BG278" t="s">
        <v>74</v>
      </c>
      <c r="BH278" t="s">
        <v>74</v>
      </c>
      <c r="BI278">
        <v>4</v>
      </c>
      <c r="BJ278" t="s">
        <v>850</v>
      </c>
      <c r="BK278" t="s">
        <v>92</v>
      </c>
      <c r="BL278" t="s">
        <v>851</v>
      </c>
      <c r="BM278" t="s">
        <v>3251</v>
      </c>
      <c r="BN278" t="s">
        <v>74</v>
      </c>
      <c r="BO278" t="s">
        <v>74</v>
      </c>
      <c r="BP278" t="s">
        <v>74</v>
      </c>
      <c r="BQ278" t="s">
        <v>74</v>
      </c>
      <c r="BR278" t="s">
        <v>95</v>
      </c>
      <c r="BS278" t="s">
        <v>3252</v>
      </c>
      <c r="BT278" t="str">
        <f>HYPERLINK("https%3A%2F%2Fwww.webofscience.com%2Fwos%2Fwoscc%2Ffull-record%2FWOS:A1992HU12200047","View Full Record in Web of Science")</f>
        <v>View Full Record in Web of Science</v>
      </c>
    </row>
    <row r="279" spans="1:72" x14ac:dyDescent="0.15">
      <c r="A279" t="s">
        <v>72</v>
      </c>
      <c r="B279" t="s">
        <v>3253</v>
      </c>
      <c r="C279" t="s">
        <v>74</v>
      </c>
      <c r="D279" t="s">
        <v>74</v>
      </c>
      <c r="E279" t="s">
        <v>74</v>
      </c>
      <c r="F279" t="s">
        <v>3253</v>
      </c>
      <c r="G279" t="s">
        <v>74</v>
      </c>
      <c r="H279" t="s">
        <v>74</v>
      </c>
      <c r="I279" t="s">
        <v>3254</v>
      </c>
      <c r="J279" t="s">
        <v>3255</v>
      </c>
      <c r="K279" t="s">
        <v>74</v>
      </c>
      <c r="L279" t="s">
        <v>74</v>
      </c>
      <c r="M279" t="s">
        <v>77</v>
      </c>
      <c r="N279" t="s">
        <v>337</v>
      </c>
      <c r="O279" t="s">
        <v>74</v>
      </c>
      <c r="P279" t="s">
        <v>74</v>
      </c>
      <c r="Q279" t="s">
        <v>74</v>
      </c>
      <c r="R279" t="s">
        <v>74</v>
      </c>
      <c r="S279" t="s">
        <v>74</v>
      </c>
      <c r="T279" t="s">
        <v>3256</v>
      </c>
      <c r="U279" t="s">
        <v>3257</v>
      </c>
      <c r="V279" t="s">
        <v>3258</v>
      </c>
      <c r="W279" t="s">
        <v>74</v>
      </c>
      <c r="X279" t="s">
        <v>74</v>
      </c>
      <c r="Y279" t="s">
        <v>3259</v>
      </c>
      <c r="Z279" t="s">
        <v>74</v>
      </c>
      <c r="AA279" t="s">
        <v>74</v>
      </c>
      <c r="AB279" t="s">
        <v>74</v>
      </c>
      <c r="AC279" t="s">
        <v>74</v>
      </c>
      <c r="AD279" t="s">
        <v>74</v>
      </c>
      <c r="AE279" t="s">
        <v>74</v>
      </c>
      <c r="AF279" t="s">
        <v>74</v>
      </c>
      <c r="AG279">
        <v>6</v>
      </c>
      <c r="AH279">
        <v>27</v>
      </c>
      <c r="AI279">
        <v>30</v>
      </c>
      <c r="AJ279">
        <v>0</v>
      </c>
      <c r="AK279">
        <v>1</v>
      </c>
      <c r="AL279" t="s">
        <v>271</v>
      </c>
      <c r="AM279" t="s">
        <v>272</v>
      </c>
      <c r="AN279" t="s">
        <v>273</v>
      </c>
      <c r="AO279" t="s">
        <v>3260</v>
      </c>
      <c r="AP279" t="s">
        <v>74</v>
      </c>
      <c r="AQ279" t="s">
        <v>74</v>
      </c>
      <c r="AR279" t="s">
        <v>3261</v>
      </c>
      <c r="AS279" t="s">
        <v>74</v>
      </c>
      <c r="AT279" t="s">
        <v>3262</v>
      </c>
      <c r="AU279">
        <v>1992</v>
      </c>
      <c r="AV279">
        <v>1131</v>
      </c>
      <c r="AW279">
        <v>1</v>
      </c>
      <c r="AX279" t="s">
        <v>74</v>
      </c>
      <c r="AY279" t="s">
        <v>74</v>
      </c>
      <c r="AZ279" t="s">
        <v>74</v>
      </c>
      <c r="BA279" t="s">
        <v>74</v>
      </c>
      <c r="BB279">
        <v>111</v>
      </c>
      <c r="BC279">
        <v>113</v>
      </c>
      <c r="BD279" t="s">
        <v>74</v>
      </c>
      <c r="BE279" t="s">
        <v>3263</v>
      </c>
      <c r="BF279" t="str">
        <f>HYPERLINK("http://dx.doi.org/10.1016/0167-4781(92)90108-C","http://dx.doi.org/10.1016/0167-4781(92)90108-C")</f>
        <v>http://dx.doi.org/10.1016/0167-4781(92)90108-C</v>
      </c>
      <c r="BG279" t="s">
        <v>74</v>
      </c>
      <c r="BH279" t="s">
        <v>74</v>
      </c>
      <c r="BI279">
        <v>3</v>
      </c>
      <c r="BJ279" t="s">
        <v>2957</v>
      </c>
      <c r="BK279" t="s">
        <v>92</v>
      </c>
      <c r="BL279" t="s">
        <v>2957</v>
      </c>
      <c r="BM279" t="s">
        <v>3264</v>
      </c>
      <c r="BN279">
        <v>1581352</v>
      </c>
      <c r="BO279" t="s">
        <v>74</v>
      </c>
      <c r="BP279" t="s">
        <v>74</v>
      </c>
      <c r="BQ279" t="s">
        <v>74</v>
      </c>
      <c r="BR279" t="s">
        <v>95</v>
      </c>
      <c r="BS279" t="s">
        <v>3265</v>
      </c>
      <c r="BT279" t="str">
        <f>HYPERLINK("https%3A%2F%2Fwww.webofscience.com%2Fwos%2Fwoscc%2Ffull-record%2FWOS:A1992HV72600018","View Full Record in Web of Science")</f>
        <v>View Full Record in Web of Science</v>
      </c>
    </row>
    <row r="280" spans="1:72" x14ac:dyDescent="0.15">
      <c r="A280" t="s">
        <v>72</v>
      </c>
      <c r="B280" t="s">
        <v>3266</v>
      </c>
      <c r="C280" t="s">
        <v>74</v>
      </c>
      <c r="D280" t="s">
        <v>74</v>
      </c>
      <c r="E280" t="s">
        <v>74</v>
      </c>
      <c r="F280" t="s">
        <v>3266</v>
      </c>
      <c r="G280" t="s">
        <v>74</v>
      </c>
      <c r="H280" t="s">
        <v>74</v>
      </c>
      <c r="I280" t="s">
        <v>3267</v>
      </c>
      <c r="J280" t="s">
        <v>1726</v>
      </c>
      <c r="K280" t="s">
        <v>74</v>
      </c>
      <c r="L280" t="s">
        <v>74</v>
      </c>
      <c r="M280" t="s">
        <v>77</v>
      </c>
      <c r="N280" t="s">
        <v>78</v>
      </c>
      <c r="O280" t="s">
        <v>74</v>
      </c>
      <c r="P280" t="s">
        <v>74</v>
      </c>
      <c r="Q280" t="s">
        <v>74</v>
      </c>
      <c r="R280" t="s">
        <v>74</v>
      </c>
      <c r="S280" t="s">
        <v>74</v>
      </c>
      <c r="T280" t="s">
        <v>74</v>
      </c>
      <c r="U280" t="s">
        <v>3268</v>
      </c>
      <c r="V280" t="s">
        <v>3269</v>
      </c>
      <c r="W280" t="s">
        <v>3270</v>
      </c>
      <c r="X280" t="s">
        <v>74</v>
      </c>
      <c r="Y280" t="s">
        <v>3271</v>
      </c>
      <c r="Z280" t="s">
        <v>74</v>
      </c>
      <c r="AA280" t="s">
        <v>3272</v>
      </c>
      <c r="AB280" t="s">
        <v>3273</v>
      </c>
      <c r="AC280" t="s">
        <v>74</v>
      </c>
      <c r="AD280" t="s">
        <v>74</v>
      </c>
      <c r="AE280" t="s">
        <v>74</v>
      </c>
      <c r="AF280" t="s">
        <v>74</v>
      </c>
      <c r="AG280">
        <v>14</v>
      </c>
      <c r="AH280">
        <v>93</v>
      </c>
      <c r="AI280">
        <v>96</v>
      </c>
      <c r="AJ280">
        <v>1</v>
      </c>
      <c r="AK280">
        <v>29</v>
      </c>
      <c r="AL280" t="s">
        <v>1728</v>
      </c>
      <c r="AM280" t="s">
        <v>501</v>
      </c>
      <c r="AN280" t="s">
        <v>1729</v>
      </c>
      <c r="AO280" t="s">
        <v>1730</v>
      </c>
      <c r="AP280" t="s">
        <v>74</v>
      </c>
      <c r="AQ280" t="s">
        <v>74</v>
      </c>
      <c r="AR280" t="s">
        <v>1726</v>
      </c>
      <c r="AS280" t="s">
        <v>1731</v>
      </c>
      <c r="AT280" t="s">
        <v>3262</v>
      </c>
      <c r="AU280">
        <v>1992</v>
      </c>
      <c r="AV280">
        <v>357</v>
      </c>
      <c r="AW280">
        <v>6373</v>
      </c>
      <c r="AX280" t="s">
        <v>74</v>
      </c>
      <c r="AY280" t="s">
        <v>74</v>
      </c>
      <c r="AZ280" t="s">
        <v>74</v>
      </c>
      <c r="BA280" t="s">
        <v>74</v>
      </c>
      <c r="BB280">
        <v>59</v>
      </c>
      <c r="BC280">
        <v>62</v>
      </c>
      <c r="BD280" t="s">
        <v>74</v>
      </c>
      <c r="BE280" t="s">
        <v>3274</v>
      </c>
      <c r="BF280" t="str">
        <f>HYPERLINK("http://dx.doi.org/10.1038/357059a0","http://dx.doi.org/10.1038/357059a0")</f>
        <v>http://dx.doi.org/10.1038/357059a0</v>
      </c>
      <c r="BG280" t="s">
        <v>74</v>
      </c>
      <c r="BH280" t="s">
        <v>74</v>
      </c>
      <c r="BI280">
        <v>4</v>
      </c>
      <c r="BJ280" t="s">
        <v>850</v>
      </c>
      <c r="BK280" t="s">
        <v>92</v>
      </c>
      <c r="BL280" t="s">
        <v>851</v>
      </c>
      <c r="BM280" t="s">
        <v>3275</v>
      </c>
      <c r="BN280" t="s">
        <v>74</v>
      </c>
      <c r="BO280" t="s">
        <v>74</v>
      </c>
      <c r="BP280" t="s">
        <v>74</v>
      </c>
      <c r="BQ280" t="s">
        <v>74</v>
      </c>
      <c r="BR280" t="s">
        <v>95</v>
      </c>
      <c r="BS280" t="s">
        <v>3276</v>
      </c>
      <c r="BT280" t="str">
        <f>HYPERLINK("https%3A%2F%2Fwww.webofscience.com%2Fwos%2Fwoscc%2Ffull-record%2FWOS:A1992HT22900056","View Full Record in Web of Science")</f>
        <v>View Full Record in Web of Science</v>
      </c>
    </row>
    <row r="281" spans="1:72" x14ac:dyDescent="0.15">
      <c r="A281" t="s">
        <v>72</v>
      </c>
      <c r="B281" t="s">
        <v>3277</v>
      </c>
      <c r="C281" t="s">
        <v>74</v>
      </c>
      <c r="D281" t="s">
        <v>74</v>
      </c>
      <c r="E281" t="s">
        <v>74</v>
      </c>
      <c r="F281" t="s">
        <v>3277</v>
      </c>
      <c r="G281" t="s">
        <v>74</v>
      </c>
      <c r="H281" t="s">
        <v>74</v>
      </c>
      <c r="I281" t="s">
        <v>3278</v>
      </c>
      <c r="J281" t="s">
        <v>1204</v>
      </c>
      <c r="K281" t="s">
        <v>74</v>
      </c>
      <c r="L281" t="s">
        <v>74</v>
      </c>
      <c r="M281" t="s">
        <v>77</v>
      </c>
      <c r="N281" t="s">
        <v>156</v>
      </c>
      <c r="O281" t="s">
        <v>74</v>
      </c>
      <c r="P281" t="s">
        <v>74</v>
      </c>
      <c r="Q281" t="s">
        <v>74</v>
      </c>
      <c r="R281" t="s">
        <v>74</v>
      </c>
      <c r="S281" t="s">
        <v>74</v>
      </c>
      <c r="T281" t="s">
        <v>74</v>
      </c>
      <c r="U281" t="s">
        <v>74</v>
      </c>
      <c r="V281" t="s">
        <v>74</v>
      </c>
      <c r="W281" t="s">
        <v>74</v>
      </c>
      <c r="X281" t="s">
        <v>74</v>
      </c>
      <c r="Y281" t="s">
        <v>74</v>
      </c>
      <c r="Z281" t="s">
        <v>74</v>
      </c>
      <c r="AA281" t="s">
        <v>74</v>
      </c>
      <c r="AB281" t="s">
        <v>74</v>
      </c>
      <c r="AC281" t="s">
        <v>74</v>
      </c>
      <c r="AD281" t="s">
        <v>74</v>
      </c>
      <c r="AE281" t="s">
        <v>74</v>
      </c>
      <c r="AF281" t="s">
        <v>74</v>
      </c>
      <c r="AG281">
        <v>0</v>
      </c>
      <c r="AH281">
        <v>0</v>
      </c>
      <c r="AI281">
        <v>0</v>
      </c>
      <c r="AJ281">
        <v>0</v>
      </c>
      <c r="AK281">
        <v>0</v>
      </c>
      <c r="AL281" t="s">
        <v>1205</v>
      </c>
      <c r="AM281" t="s">
        <v>1206</v>
      </c>
      <c r="AN281" t="s">
        <v>1207</v>
      </c>
      <c r="AO281" t="s">
        <v>1208</v>
      </c>
      <c r="AP281" t="s">
        <v>74</v>
      </c>
      <c r="AQ281" t="s">
        <v>74</v>
      </c>
      <c r="AR281" t="s">
        <v>1209</v>
      </c>
      <c r="AS281" t="s">
        <v>1210</v>
      </c>
      <c r="AT281" t="s">
        <v>3279</v>
      </c>
      <c r="AU281">
        <v>1992</v>
      </c>
      <c r="AV281">
        <v>134</v>
      </c>
      <c r="AW281">
        <v>1819</v>
      </c>
      <c r="AX281" t="s">
        <v>74</v>
      </c>
      <c r="AY281" t="s">
        <v>74</v>
      </c>
      <c r="AZ281" t="s">
        <v>74</v>
      </c>
      <c r="BA281" t="s">
        <v>74</v>
      </c>
      <c r="BB281">
        <v>8</v>
      </c>
      <c r="BC281">
        <v>8</v>
      </c>
      <c r="BD281" t="s">
        <v>74</v>
      </c>
      <c r="BE281" t="s">
        <v>74</v>
      </c>
      <c r="BF281" t="s">
        <v>74</v>
      </c>
      <c r="BG281" t="s">
        <v>74</v>
      </c>
      <c r="BH281" t="s">
        <v>74</v>
      </c>
      <c r="BI281">
        <v>1</v>
      </c>
      <c r="BJ281" t="s">
        <v>850</v>
      </c>
      <c r="BK281" t="s">
        <v>92</v>
      </c>
      <c r="BL281" t="s">
        <v>851</v>
      </c>
      <c r="BM281" t="s">
        <v>3280</v>
      </c>
      <c r="BN281" t="s">
        <v>74</v>
      </c>
      <c r="BO281" t="s">
        <v>74</v>
      </c>
      <c r="BP281" t="s">
        <v>74</v>
      </c>
      <c r="BQ281" t="s">
        <v>74</v>
      </c>
      <c r="BR281" t="s">
        <v>95</v>
      </c>
      <c r="BS281" t="s">
        <v>3281</v>
      </c>
      <c r="BT281" t="str">
        <f>HYPERLINK("https%3A%2F%2Fwww.webofscience.com%2Fwos%2Fwoscc%2Ffull-record%2FWOS:A1992HT36300007","View Full Record in Web of Science")</f>
        <v>View Full Record in Web of Science</v>
      </c>
    </row>
    <row r="282" spans="1:72" x14ac:dyDescent="0.15">
      <c r="A282" t="s">
        <v>72</v>
      </c>
      <c r="B282" t="s">
        <v>3282</v>
      </c>
      <c r="C282" t="s">
        <v>74</v>
      </c>
      <c r="D282" t="s">
        <v>74</v>
      </c>
      <c r="E282" t="s">
        <v>74</v>
      </c>
      <c r="F282" t="s">
        <v>3282</v>
      </c>
      <c r="G282" t="s">
        <v>74</v>
      </c>
      <c r="H282" t="s">
        <v>74</v>
      </c>
      <c r="I282" t="s">
        <v>3283</v>
      </c>
      <c r="J282" t="s">
        <v>3284</v>
      </c>
      <c r="K282" t="s">
        <v>74</v>
      </c>
      <c r="L282" t="s">
        <v>74</v>
      </c>
      <c r="M282" t="s">
        <v>77</v>
      </c>
      <c r="N282" t="s">
        <v>78</v>
      </c>
      <c r="O282" t="s">
        <v>74</v>
      </c>
      <c r="P282" t="s">
        <v>74</v>
      </c>
      <c r="Q282" t="s">
        <v>74</v>
      </c>
      <c r="R282" t="s">
        <v>74</v>
      </c>
      <c r="S282" t="s">
        <v>74</v>
      </c>
      <c r="T282" t="s">
        <v>3285</v>
      </c>
      <c r="U282" t="s">
        <v>74</v>
      </c>
      <c r="V282" t="s">
        <v>3286</v>
      </c>
      <c r="W282" t="s">
        <v>74</v>
      </c>
      <c r="X282" t="s">
        <v>74</v>
      </c>
      <c r="Y282" t="s">
        <v>3287</v>
      </c>
      <c r="Z282" t="s">
        <v>74</v>
      </c>
      <c r="AA282" t="s">
        <v>74</v>
      </c>
      <c r="AB282" t="s">
        <v>74</v>
      </c>
      <c r="AC282" t="s">
        <v>74</v>
      </c>
      <c r="AD282" t="s">
        <v>74</v>
      </c>
      <c r="AE282" t="s">
        <v>74</v>
      </c>
      <c r="AF282" t="s">
        <v>74</v>
      </c>
      <c r="AG282">
        <v>26</v>
      </c>
      <c r="AH282">
        <v>5</v>
      </c>
      <c r="AI282">
        <v>5</v>
      </c>
      <c r="AJ282">
        <v>0</v>
      </c>
      <c r="AK282">
        <v>16</v>
      </c>
      <c r="AL282" t="s">
        <v>3288</v>
      </c>
      <c r="AM282" t="s">
        <v>3289</v>
      </c>
      <c r="AN282" t="s">
        <v>3290</v>
      </c>
      <c r="AO282" t="s">
        <v>3291</v>
      </c>
      <c r="AP282" t="s">
        <v>74</v>
      </c>
      <c r="AQ282" t="s">
        <v>74</v>
      </c>
      <c r="AR282" t="s">
        <v>3292</v>
      </c>
      <c r="AS282" t="s">
        <v>3293</v>
      </c>
      <c r="AT282" t="s">
        <v>3294</v>
      </c>
      <c r="AU282">
        <v>1992</v>
      </c>
      <c r="AV282">
        <v>23</v>
      </c>
      <c r="AW282">
        <v>1</v>
      </c>
      <c r="AX282" t="s">
        <v>74</v>
      </c>
      <c r="AY282" t="s">
        <v>74</v>
      </c>
      <c r="AZ282" t="s">
        <v>74</v>
      </c>
      <c r="BA282" t="s">
        <v>74</v>
      </c>
      <c r="BB282">
        <v>39</v>
      </c>
      <c r="BC282">
        <v>43</v>
      </c>
      <c r="BD282" t="s">
        <v>74</v>
      </c>
      <c r="BE282" t="s">
        <v>3295</v>
      </c>
      <c r="BF282" t="str">
        <f>HYPERLINK("http://dx.doi.org/10.1080/00049189208703051","http://dx.doi.org/10.1080/00049189208703051")</f>
        <v>http://dx.doi.org/10.1080/00049189208703051</v>
      </c>
      <c r="BG282" t="s">
        <v>74</v>
      </c>
      <c r="BH282" t="s">
        <v>74</v>
      </c>
      <c r="BI282">
        <v>5</v>
      </c>
      <c r="BJ282" t="s">
        <v>225</v>
      </c>
      <c r="BK282" t="s">
        <v>226</v>
      </c>
      <c r="BL282" t="s">
        <v>225</v>
      </c>
      <c r="BM282" t="s">
        <v>3296</v>
      </c>
      <c r="BN282" t="s">
        <v>74</v>
      </c>
      <c r="BO282" t="s">
        <v>74</v>
      </c>
      <c r="BP282" t="s">
        <v>74</v>
      </c>
      <c r="BQ282" t="s">
        <v>74</v>
      </c>
      <c r="BR282" t="s">
        <v>95</v>
      </c>
      <c r="BS282" t="s">
        <v>3297</v>
      </c>
      <c r="BT282" t="str">
        <f>HYPERLINK("https%3A%2F%2Fwww.webofscience.com%2Fwos%2Fwoscc%2Ffull-record%2FWOS:A1992HV94800004","View Full Record in Web of Science")</f>
        <v>View Full Record in Web of Science</v>
      </c>
    </row>
    <row r="283" spans="1:72" x14ac:dyDescent="0.15">
      <c r="A283" t="s">
        <v>72</v>
      </c>
      <c r="B283" t="s">
        <v>3298</v>
      </c>
      <c r="C283" t="s">
        <v>74</v>
      </c>
      <c r="D283" t="s">
        <v>74</v>
      </c>
      <c r="E283" t="s">
        <v>74</v>
      </c>
      <c r="F283" t="s">
        <v>3298</v>
      </c>
      <c r="G283" t="s">
        <v>74</v>
      </c>
      <c r="H283" t="s">
        <v>74</v>
      </c>
      <c r="I283" t="s">
        <v>3299</v>
      </c>
      <c r="J283" t="s">
        <v>161</v>
      </c>
      <c r="K283" t="s">
        <v>74</v>
      </c>
      <c r="L283" t="s">
        <v>74</v>
      </c>
      <c r="M283" t="s">
        <v>77</v>
      </c>
      <c r="N283" t="s">
        <v>78</v>
      </c>
      <c r="O283" t="s">
        <v>74</v>
      </c>
      <c r="P283" t="s">
        <v>74</v>
      </c>
      <c r="Q283" t="s">
        <v>74</v>
      </c>
      <c r="R283" t="s">
        <v>74</v>
      </c>
      <c r="S283" t="s">
        <v>74</v>
      </c>
      <c r="T283" t="s">
        <v>3300</v>
      </c>
      <c r="U283" t="s">
        <v>3301</v>
      </c>
      <c r="V283" t="s">
        <v>3302</v>
      </c>
      <c r="W283" t="s">
        <v>74</v>
      </c>
      <c r="X283" t="s">
        <v>74</v>
      </c>
      <c r="Y283" t="s">
        <v>3303</v>
      </c>
      <c r="Z283" t="s">
        <v>74</v>
      </c>
      <c r="AA283" t="s">
        <v>74</v>
      </c>
      <c r="AB283" t="s">
        <v>3304</v>
      </c>
      <c r="AC283" t="s">
        <v>74</v>
      </c>
      <c r="AD283" t="s">
        <v>74</v>
      </c>
      <c r="AE283" t="s">
        <v>74</v>
      </c>
      <c r="AF283" t="s">
        <v>74</v>
      </c>
      <c r="AG283">
        <v>56</v>
      </c>
      <c r="AH283">
        <v>7</v>
      </c>
      <c r="AI283">
        <v>7</v>
      </c>
      <c r="AJ283">
        <v>2</v>
      </c>
      <c r="AK283">
        <v>3</v>
      </c>
      <c r="AL283" t="s">
        <v>166</v>
      </c>
      <c r="AM283" t="s">
        <v>167</v>
      </c>
      <c r="AN283" t="s">
        <v>168</v>
      </c>
      <c r="AO283" t="s">
        <v>169</v>
      </c>
      <c r="AP283" t="s">
        <v>74</v>
      </c>
      <c r="AQ283" t="s">
        <v>74</v>
      </c>
      <c r="AR283" t="s">
        <v>170</v>
      </c>
      <c r="AS283" t="s">
        <v>171</v>
      </c>
      <c r="AT283" t="s">
        <v>3294</v>
      </c>
      <c r="AU283">
        <v>1992</v>
      </c>
      <c r="AV283">
        <v>39</v>
      </c>
      <c r="AW283">
        <v>2</v>
      </c>
      <c r="AX283" t="s">
        <v>74</v>
      </c>
      <c r="AY283" t="s">
        <v>74</v>
      </c>
      <c r="AZ283" t="s">
        <v>74</v>
      </c>
      <c r="BA283" t="s">
        <v>74</v>
      </c>
      <c r="BB283">
        <v>195</v>
      </c>
      <c r="BC283">
        <v>210</v>
      </c>
      <c r="BD283" t="s">
        <v>74</v>
      </c>
      <c r="BE283" t="s">
        <v>3305</v>
      </c>
      <c r="BF283" t="str">
        <f>HYPERLINK("http://dx.doi.org/10.1080/08120099208728014","http://dx.doi.org/10.1080/08120099208728014")</f>
        <v>http://dx.doi.org/10.1080/08120099208728014</v>
      </c>
      <c r="BG283" t="s">
        <v>74</v>
      </c>
      <c r="BH283" t="s">
        <v>74</v>
      </c>
      <c r="BI283">
        <v>16</v>
      </c>
      <c r="BJ283" t="s">
        <v>173</v>
      </c>
      <c r="BK283" t="s">
        <v>92</v>
      </c>
      <c r="BL283" t="s">
        <v>174</v>
      </c>
      <c r="BM283" t="s">
        <v>3306</v>
      </c>
      <c r="BN283" t="s">
        <v>74</v>
      </c>
      <c r="BO283" t="s">
        <v>74</v>
      </c>
      <c r="BP283" t="s">
        <v>74</v>
      </c>
      <c r="BQ283" t="s">
        <v>74</v>
      </c>
      <c r="BR283" t="s">
        <v>95</v>
      </c>
      <c r="BS283" t="s">
        <v>3307</v>
      </c>
      <c r="BT283" t="str">
        <f>HYPERLINK("https%3A%2F%2Fwww.webofscience.com%2Fwos%2Fwoscc%2Ffull-record%2FWOS:A1992HU00100005","View Full Record in Web of Science")</f>
        <v>View Full Record in Web of Science</v>
      </c>
    </row>
    <row r="284" spans="1:72" x14ac:dyDescent="0.15">
      <c r="A284" t="s">
        <v>72</v>
      </c>
      <c r="B284" t="s">
        <v>3308</v>
      </c>
      <c r="C284" t="s">
        <v>74</v>
      </c>
      <c r="D284" t="s">
        <v>74</v>
      </c>
      <c r="E284" t="s">
        <v>74</v>
      </c>
      <c r="F284" t="s">
        <v>3308</v>
      </c>
      <c r="G284" t="s">
        <v>74</v>
      </c>
      <c r="H284" t="s">
        <v>74</v>
      </c>
      <c r="I284" t="s">
        <v>3309</v>
      </c>
      <c r="J284" t="s">
        <v>161</v>
      </c>
      <c r="K284" t="s">
        <v>74</v>
      </c>
      <c r="L284" t="s">
        <v>74</v>
      </c>
      <c r="M284" t="s">
        <v>77</v>
      </c>
      <c r="N284" t="s">
        <v>78</v>
      </c>
      <c r="O284" t="s">
        <v>74</v>
      </c>
      <c r="P284" t="s">
        <v>74</v>
      </c>
      <c r="Q284" t="s">
        <v>74</v>
      </c>
      <c r="R284" t="s">
        <v>74</v>
      </c>
      <c r="S284" t="s">
        <v>74</v>
      </c>
      <c r="T284" t="s">
        <v>3310</v>
      </c>
      <c r="U284" t="s">
        <v>3311</v>
      </c>
      <c r="V284" t="s">
        <v>3312</v>
      </c>
      <c r="W284" t="s">
        <v>3313</v>
      </c>
      <c r="X284" t="s">
        <v>3314</v>
      </c>
      <c r="Y284" t="s">
        <v>3315</v>
      </c>
      <c r="Z284" t="s">
        <v>74</v>
      </c>
      <c r="AA284" t="s">
        <v>74</v>
      </c>
      <c r="AB284" t="s">
        <v>3316</v>
      </c>
      <c r="AC284" t="s">
        <v>74</v>
      </c>
      <c r="AD284" t="s">
        <v>74</v>
      </c>
      <c r="AE284" t="s">
        <v>74</v>
      </c>
      <c r="AF284" t="s">
        <v>74</v>
      </c>
      <c r="AG284">
        <v>18</v>
      </c>
      <c r="AH284">
        <v>11</v>
      </c>
      <c r="AI284">
        <v>11</v>
      </c>
      <c r="AJ284">
        <v>0</v>
      </c>
      <c r="AK284">
        <v>2</v>
      </c>
      <c r="AL284" t="s">
        <v>166</v>
      </c>
      <c r="AM284" t="s">
        <v>167</v>
      </c>
      <c r="AN284" t="s">
        <v>168</v>
      </c>
      <c r="AO284" t="s">
        <v>169</v>
      </c>
      <c r="AP284" t="s">
        <v>74</v>
      </c>
      <c r="AQ284" t="s">
        <v>74</v>
      </c>
      <c r="AR284" t="s">
        <v>170</v>
      </c>
      <c r="AS284" t="s">
        <v>171</v>
      </c>
      <c r="AT284" t="s">
        <v>3294</v>
      </c>
      <c r="AU284">
        <v>1992</v>
      </c>
      <c r="AV284">
        <v>39</v>
      </c>
      <c r="AW284">
        <v>2</v>
      </c>
      <c r="AX284" t="s">
        <v>74</v>
      </c>
      <c r="AY284" t="s">
        <v>74</v>
      </c>
      <c r="AZ284" t="s">
        <v>74</v>
      </c>
      <c r="BA284" t="s">
        <v>74</v>
      </c>
      <c r="BB284">
        <v>211</v>
      </c>
      <c r="BC284">
        <v>222</v>
      </c>
      <c r="BD284" t="s">
        <v>74</v>
      </c>
      <c r="BE284" t="s">
        <v>3317</v>
      </c>
      <c r="BF284" t="str">
        <f>HYPERLINK("http://dx.doi.org/10.1080/08120099208728015","http://dx.doi.org/10.1080/08120099208728015")</f>
        <v>http://dx.doi.org/10.1080/08120099208728015</v>
      </c>
      <c r="BG284" t="s">
        <v>74</v>
      </c>
      <c r="BH284" t="s">
        <v>74</v>
      </c>
      <c r="BI284">
        <v>12</v>
      </c>
      <c r="BJ284" t="s">
        <v>173</v>
      </c>
      <c r="BK284" t="s">
        <v>92</v>
      </c>
      <c r="BL284" t="s">
        <v>174</v>
      </c>
      <c r="BM284" t="s">
        <v>3306</v>
      </c>
      <c r="BN284" t="s">
        <v>74</v>
      </c>
      <c r="BO284" t="s">
        <v>74</v>
      </c>
      <c r="BP284" t="s">
        <v>74</v>
      </c>
      <c r="BQ284" t="s">
        <v>74</v>
      </c>
      <c r="BR284" t="s">
        <v>95</v>
      </c>
      <c r="BS284" t="s">
        <v>3318</v>
      </c>
      <c r="BT284" t="str">
        <f>HYPERLINK("https%3A%2F%2Fwww.webofscience.com%2Fwos%2Fwoscc%2Ffull-record%2FWOS:A1992HU00100006","View Full Record in Web of Science")</f>
        <v>View Full Record in Web of Science</v>
      </c>
    </row>
    <row r="285" spans="1:72" x14ac:dyDescent="0.15">
      <c r="A285" t="s">
        <v>72</v>
      </c>
      <c r="B285" t="s">
        <v>3319</v>
      </c>
      <c r="C285" t="s">
        <v>74</v>
      </c>
      <c r="D285" t="s">
        <v>74</v>
      </c>
      <c r="E285" t="s">
        <v>74</v>
      </c>
      <c r="F285" t="s">
        <v>3319</v>
      </c>
      <c r="G285" t="s">
        <v>74</v>
      </c>
      <c r="H285" t="s">
        <v>74</v>
      </c>
      <c r="I285" t="s">
        <v>3320</v>
      </c>
      <c r="J285" t="s">
        <v>3321</v>
      </c>
      <c r="K285" t="s">
        <v>74</v>
      </c>
      <c r="L285" t="s">
        <v>74</v>
      </c>
      <c r="M285" t="s">
        <v>77</v>
      </c>
      <c r="N285" t="s">
        <v>78</v>
      </c>
      <c r="O285" t="s">
        <v>74</v>
      </c>
      <c r="P285" t="s">
        <v>74</v>
      </c>
      <c r="Q285" t="s">
        <v>74</v>
      </c>
      <c r="R285" t="s">
        <v>74</v>
      </c>
      <c r="S285" t="s">
        <v>74</v>
      </c>
      <c r="T285" t="s">
        <v>74</v>
      </c>
      <c r="U285" t="s">
        <v>3322</v>
      </c>
      <c r="V285" t="s">
        <v>3323</v>
      </c>
      <c r="W285" t="s">
        <v>3324</v>
      </c>
      <c r="X285" t="s">
        <v>3325</v>
      </c>
      <c r="Y285" t="s">
        <v>3326</v>
      </c>
      <c r="Z285" t="s">
        <v>74</v>
      </c>
      <c r="AA285" t="s">
        <v>74</v>
      </c>
      <c r="AB285" t="s">
        <v>3327</v>
      </c>
      <c r="AC285" t="s">
        <v>74</v>
      </c>
      <c r="AD285" t="s">
        <v>74</v>
      </c>
      <c r="AE285" t="s">
        <v>74</v>
      </c>
      <c r="AF285" t="s">
        <v>74</v>
      </c>
      <c r="AG285">
        <v>48</v>
      </c>
      <c r="AH285">
        <v>8</v>
      </c>
      <c r="AI285">
        <v>8</v>
      </c>
      <c r="AJ285">
        <v>0</v>
      </c>
      <c r="AK285">
        <v>6</v>
      </c>
      <c r="AL285" t="s">
        <v>236</v>
      </c>
      <c r="AM285" t="s">
        <v>237</v>
      </c>
      <c r="AN285" t="s">
        <v>238</v>
      </c>
      <c r="AO285" t="s">
        <v>3328</v>
      </c>
      <c r="AP285" t="s">
        <v>74</v>
      </c>
      <c r="AQ285" t="s">
        <v>74</v>
      </c>
      <c r="AR285" t="s">
        <v>3329</v>
      </c>
      <c r="AS285" t="s">
        <v>3330</v>
      </c>
      <c r="AT285" t="s">
        <v>3294</v>
      </c>
      <c r="AU285">
        <v>1992</v>
      </c>
      <c r="AV285">
        <v>49</v>
      </c>
      <c r="AW285">
        <v>5</v>
      </c>
      <c r="AX285" t="s">
        <v>74</v>
      </c>
      <c r="AY285" t="s">
        <v>74</v>
      </c>
      <c r="AZ285" t="s">
        <v>74</v>
      </c>
      <c r="BA285" t="s">
        <v>74</v>
      </c>
      <c r="BB285">
        <v>842</v>
      </c>
      <c r="BC285">
        <v>856</v>
      </c>
      <c r="BD285" t="s">
        <v>74</v>
      </c>
      <c r="BE285" t="s">
        <v>3331</v>
      </c>
      <c r="BF285" t="str">
        <f>HYPERLINK("http://dx.doi.org/10.1139/f92-095","http://dx.doi.org/10.1139/f92-095")</f>
        <v>http://dx.doi.org/10.1139/f92-095</v>
      </c>
      <c r="BG285" t="s">
        <v>74</v>
      </c>
      <c r="BH285" t="s">
        <v>74</v>
      </c>
      <c r="BI285">
        <v>15</v>
      </c>
      <c r="BJ285" t="s">
        <v>3332</v>
      </c>
      <c r="BK285" t="s">
        <v>92</v>
      </c>
      <c r="BL285" t="s">
        <v>3332</v>
      </c>
      <c r="BM285" t="s">
        <v>3333</v>
      </c>
      <c r="BN285" t="s">
        <v>74</v>
      </c>
      <c r="BO285" t="s">
        <v>74</v>
      </c>
      <c r="BP285" t="s">
        <v>74</v>
      </c>
      <c r="BQ285" t="s">
        <v>74</v>
      </c>
      <c r="BR285" t="s">
        <v>95</v>
      </c>
      <c r="BS285" t="s">
        <v>3334</v>
      </c>
      <c r="BT285" t="str">
        <f>HYPERLINK("https%3A%2F%2Fwww.webofscience.com%2Fwos%2Fwoscc%2Ffull-record%2FWOS:A1992HT32800001","View Full Record in Web of Science")</f>
        <v>View Full Record in Web of Science</v>
      </c>
    </row>
    <row r="286" spans="1:72" x14ac:dyDescent="0.15">
      <c r="A286" t="s">
        <v>72</v>
      </c>
      <c r="B286" t="s">
        <v>3335</v>
      </c>
      <c r="C286" t="s">
        <v>74</v>
      </c>
      <c r="D286" t="s">
        <v>74</v>
      </c>
      <c r="E286" t="s">
        <v>74</v>
      </c>
      <c r="F286" t="s">
        <v>3335</v>
      </c>
      <c r="G286" t="s">
        <v>74</v>
      </c>
      <c r="H286" t="s">
        <v>74</v>
      </c>
      <c r="I286" t="s">
        <v>3336</v>
      </c>
      <c r="J286" t="s">
        <v>231</v>
      </c>
      <c r="K286" t="s">
        <v>74</v>
      </c>
      <c r="L286" t="s">
        <v>74</v>
      </c>
      <c r="M286" t="s">
        <v>77</v>
      </c>
      <c r="N286" t="s">
        <v>78</v>
      </c>
      <c r="O286" t="s">
        <v>74</v>
      </c>
      <c r="P286" t="s">
        <v>74</v>
      </c>
      <c r="Q286" t="s">
        <v>74</v>
      </c>
      <c r="R286" t="s">
        <v>74</v>
      </c>
      <c r="S286" t="s">
        <v>74</v>
      </c>
      <c r="T286" t="s">
        <v>74</v>
      </c>
      <c r="U286" t="s">
        <v>3337</v>
      </c>
      <c r="V286" t="s">
        <v>3338</v>
      </c>
      <c r="W286" t="s">
        <v>74</v>
      </c>
      <c r="X286" t="s">
        <v>74</v>
      </c>
      <c r="Y286" t="s">
        <v>3339</v>
      </c>
      <c r="Z286" t="s">
        <v>74</v>
      </c>
      <c r="AA286" t="s">
        <v>74</v>
      </c>
      <c r="AB286" t="s">
        <v>74</v>
      </c>
      <c r="AC286" t="s">
        <v>74</v>
      </c>
      <c r="AD286" t="s">
        <v>74</v>
      </c>
      <c r="AE286" t="s">
        <v>74</v>
      </c>
      <c r="AF286" t="s">
        <v>74</v>
      </c>
      <c r="AG286">
        <v>25</v>
      </c>
      <c r="AH286">
        <v>93</v>
      </c>
      <c r="AI286">
        <v>101</v>
      </c>
      <c r="AJ286">
        <v>0</v>
      </c>
      <c r="AK286">
        <v>10</v>
      </c>
      <c r="AL286" t="s">
        <v>236</v>
      </c>
      <c r="AM286" t="s">
        <v>237</v>
      </c>
      <c r="AN286" t="s">
        <v>238</v>
      </c>
      <c r="AO286" t="s">
        <v>239</v>
      </c>
      <c r="AP286" t="s">
        <v>74</v>
      </c>
      <c r="AQ286" t="s">
        <v>74</v>
      </c>
      <c r="AR286" t="s">
        <v>240</v>
      </c>
      <c r="AS286" t="s">
        <v>241</v>
      </c>
      <c r="AT286" t="s">
        <v>3294</v>
      </c>
      <c r="AU286">
        <v>1992</v>
      </c>
      <c r="AV286">
        <v>70</v>
      </c>
      <c r="AW286">
        <v>5</v>
      </c>
      <c r="AX286" t="s">
        <v>74</v>
      </c>
      <c r="AY286" t="s">
        <v>74</v>
      </c>
      <c r="AZ286" t="s">
        <v>74</v>
      </c>
      <c r="BA286" t="s">
        <v>74</v>
      </c>
      <c r="BB286">
        <v>919</v>
      </c>
      <c r="BC286">
        <v>928</v>
      </c>
      <c r="BD286" t="s">
        <v>74</v>
      </c>
      <c r="BE286" t="s">
        <v>3340</v>
      </c>
      <c r="BF286" t="str">
        <f>HYPERLINK("http://dx.doi.org/10.1139/z92-131","http://dx.doi.org/10.1139/z92-131")</f>
        <v>http://dx.doi.org/10.1139/z92-131</v>
      </c>
      <c r="BG286" t="s">
        <v>74</v>
      </c>
      <c r="BH286" t="s">
        <v>74</v>
      </c>
      <c r="BI286">
        <v>10</v>
      </c>
      <c r="BJ286" t="s">
        <v>243</v>
      </c>
      <c r="BK286" t="s">
        <v>92</v>
      </c>
      <c r="BL286" t="s">
        <v>243</v>
      </c>
      <c r="BM286" t="s">
        <v>3341</v>
      </c>
      <c r="BN286" t="s">
        <v>74</v>
      </c>
      <c r="BO286" t="s">
        <v>74</v>
      </c>
      <c r="BP286" t="s">
        <v>74</v>
      </c>
      <c r="BQ286" t="s">
        <v>74</v>
      </c>
      <c r="BR286" t="s">
        <v>95</v>
      </c>
      <c r="BS286" t="s">
        <v>3342</v>
      </c>
      <c r="BT286" t="str">
        <f>HYPERLINK("https%3A%2F%2Fwww.webofscience.com%2Fwos%2Fwoscc%2Ffull-record%2FWOS:A1992JD66800012","View Full Record in Web of Science")</f>
        <v>View Full Record in Web of Science</v>
      </c>
    </row>
    <row r="287" spans="1:72" x14ac:dyDescent="0.15">
      <c r="A287" t="s">
        <v>72</v>
      </c>
      <c r="B287" t="s">
        <v>3343</v>
      </c>
      <c r="C287" t="s">
        <v>74</v>
      </c>
      <c r="D287" t="s">
        <v>74</v>
      </c>
      <c r="E287" t="s">
        <v>74</v>
      </c>
      <c r="F287" t="s">
        <v>3343</v>
      </c>
      <c r="G287" t="s">
        <v>74</v>
      </c>
      <c r="H287" t="s">
        <v>74</v>
      </c>
      <c r="I287" t="s">
        <v>3344</v>
      </c>
      <c r="J287" t="s">
        <v>231</v>
      </c>
      <c r="K287" t="s">
        <v>74</v>
      </c>
      <c r="L287" t="s">
        <v>74</v>
      </c>
      <c r="M287" t="s">
        <v>77</v>
      </c>
      <c r="N287" t="s">
        <v>78</v>
      </c>
      <c r="O287" t="s">
        <v>74</v>
      </c>
      <c r="P287" t="s">
        <v>74</v>
      </c>
      <c r="Q287" t="s">
        <v>74</v>
      </c>
      <c r="R287" t="s">
        <v>74</v>
      </c>
      <c r="S287" t="s">
        <v>74</v>
      </c>
      <c r="T287" t="s">
        <v>74</v>
      </c>
      <c r="U287" t="s">
        <v>3345</v>
      </c>
      <c r="V287" t="s">
        <v>3346</v>
      </c>
      <c r="W287" t="s">
        <v>3347</v>
      </c>
      <c r="X287" t="s">
        <v>2551</v>
      </c>
      <c r="Y287" t="s">
        <v>3348</v>
      </c>
      <c r="Z287" t="s">
        <v>74</v>
      </c>
      <c r="AA287" t="s">
        <v>3349</v>
      </c>
      <c r="AB287" t="s">
        <v>3350</v>
      </c>
      <c r="AC287" t="s">
        <v>74</v>
      </c>
      <c r="AD287" t="s">
        <v>74</v>
      </c>
      <c r="AE287" t="s">
        <v>74</v>
      </c>
      <c r="AF287" t="s">
        <v>74</v>
      </c>
      <c r="AG287">
        <v>47</v>
      </c>
      <c r="AH287">
        <v>145</v>
      </c>
      <c r="AI287">
        <v>155</v>
      </c>
      <c r="AJ287">
        <v>0</v>
      </c>
      <c r="AK287">
        <v>11</v>
      </c>
      <c r="AL287" t="s">
        <v>236</v>
      </c>
      <c r="AM287" t="s">
        <v>237</v>
      </c>
      <c r="AN287" t="s">
        <v>238</v>
      </c>
      <c r="AO287" t="s">
        <v>239</v>
      </c>
      <c r="AP287" t="s">
        <v>74</v>
      </c>
      <c r="AQ287" t="s">
        <v>74</v>
      </c>
      <c r="AR287" t="s">
        <v>240</v>
      </c>
      <c r="AS287" t="s">
        <v>241</v>
      </c>
      <c r="AT287" t="s">
        <v>3294</v>
      </c>
      <c r="AU287">
        <v>1992</v>
      </c>
      <c r="AV287">
        <v>70</v>
      </c>
      <c r="AW287">
        <v>5</v>
      </c>
      <c r="AX287" t="s">
        <v>74</v>
      </c>
      <c r="AY287" t="s">
        <v>74</v>
      </c>
      <c r="AZ287" t="s">
        <v>74</v>
      </c>
      <c r="BA287" t="s">
        <v>74</v>
      </c>
      <c r="BB287">
        <v>1007</v>
      </c>
      <c r="BC287">
        <v>1015</v>
      </c>
      <c r="BD287" t="s">
        <v>74</v>
      </c>
      <c r="BE287" t="s">
        <v>3351</v>
      </c>
      <c r="BF287" t="str">
        <f>HYPERLINK("http://dx.doi.org/10.1139/z92-143","http://dx.doi.org/10.1139/z92-143")</f>
        <v>http://dx.doi.org/10.1139/z92-143</v>
      </c>
      <c r="BG287" t="s">
        <v>74</v>
      </c>
      <c r="BH287" t="s">
        <v>74</v>
      </c>
      <c r="BI287">
        <v>9</v>
      </c>
      <c r="BJ287" t="s">
        <v>243</v>
      </c>
      <c r="BK287" t="s">
        <v>92</v>
      </c>
      <c r="BL287" t="s">
        <v>243</v>
      </c>
      <c r="BM287" t="s">
        <v>3341</v>
      </c>
      <c r="BN287" t="s">
        <v>74</v>
      </c>
      <c r="BO287" t="s">
        <v>74</v>
      </c>
      <c r="BP287" t="s">
        <v>74</v>
      </c>
      <c r="BQ287" t="s">
        <v>74</v>
      </c>
      <c r="BR287" t="s">
        <v>95</v>
      </c>
      <c r="BS287" t="s">
        <v>3352</v>
      </c>
      <c r="BT287" t="str">
        <f>HYPERLINK("https%3A%2F%2Fwww.webofscience.com%2Fwos%2Fwoscc%2Ffull-record%2FWOS:A1992JD66800024","View Full Record in Web of Science")</f>
        <v>View Full Record in Web of Science</v>
      </c>
    </row>
    <row r="288" spans="1:72" x14ac:dyDescent="0.15">
      <c r="A288" t="s">
        <v>72</v>
      </c>
      <c r="B288" t="s">
        <v>3353</v>
      </c>
      <c r="C288" t="s">
        <v>74</v>
      </c>
      <c r="D288" t="s">
        <v>74</v>
      </c>
      <c r="E288" t="s">
        <v>74</v>
      </c>
      <c r="F288" t="s">
        <v>3353</v>
      </c>
      <c r="G288" t="s">
        <v>74</v>
      </c>
      <c r="H288" t="s">
        <v>74</v>
      </c>
      <c r="I288" t="s">
        <v>3354</v>
      </c>
      <c r="J288" t="s">
        <v>3355</v>
      </c>
      <c r="K288" t="s">
        <v>74</v>
      </c>
      <c r="L288" t="s">
        <v>74</v>
      </c>
      <c r="M288" t="s">
        <v>77</v>
      </c>
      <c r="N288" t="s">
        <v>78</v>
      </c>
      <c r="O288" t="s">
        <v>74</v>
      </c>
      <c r="P288" t="s">
        <v>74</v>
      </c>
      <c r="Q288" t="s">
        <v>74</v>
      </c>
      <c r="R288" t="s">
        <v>74</v>
      </c>
      <c r="S288" t="s">
        <v>74</v>
      </c>
      <c r="T288" t="s">
        <v>74</v>
      </c>
      <c r="U288" t="s">
        <v>3356</v>
      </c>
      <c r="V288" t="s">
        <v>3357</v>
      </c>
      <c r="W288" t="s">
        <v>74</v>
      </c>
      <c r="X288" t="s">
        <v>74</v>
      </c>
      <c r="Y288" t="s">
        <v>3358</v>
      </c>
      <c r="Z288" t="s">
        <v>74</v>
      </c>
      <c r="AA288" t="s">
        <v>74</v>
      </c>
      <c r="AB288" t="s">
        <v>74</v>
      </c>
      <c r="AC288" t="s">
        <v>74</v>
      </c>
      <c r="AD288" t="s">
        <v>74</v>
      </c>
      <c r="AE288" t="s">
        <v>74</v>
      </c>
      <c r="AF288" t="s">
        <v>74</v>
      </c>
      <c r="AG288">
        <v>15</v>
      </c>
      <c r="AH288">
        <v>39</v>
      </c>
      <c r="AI288">
        <v>47</v>
      </c>
      <c r="AJ288">
        <v>0</v>
      </c>
      <c r="AK288">
        <v>6</v>
      </c>
      <c r="AL288" t="s">
        <v>255</v>
      </c>
      <c r="AM288" t="s">
        <v>84</v>
      </c>
      <c r="AN288" t="s">
        <v>256</v>
      </c>
      <c r="AO288" t="s">
        <v>3359</v>
      </c>
      <c r="AP288" t="s">
        <v>74</v>
      </c>
      <c r="AQ288" t="s">
        <v>74</v>
      </c>
      <c r="AR288" t="s">
        <v>3355</v>
      </c>
      <c r="AS288" t="s">
        <v>3360</v>
      </c>
      <c r="AT288" t="s">
        <v>3294</v>
      </c>
      <c r="AU288">
        <v>1992</v>
      </c>
      <c r="AV288">
        <v>24</v>
      </c>
      <c r="AW288">
        <v>9</v>
      </c>
      <c r="AX288" t="s">
        <v>74</v>
      </c>
      <c r="AY288" t="s">
        <v>74</v>
      </c>
      <c r="AZ288" t="s">
        <v>74</v>
      </c>
      <c r="BA288" t="s">
        <v>74</v>
      </c>
      <c r="BB288">
        <v>1293</v>
      </c>
      <c r="BC288">
        <v>1300</v>
      </c>
      <c r="BD288" t="s">
        <v>74</v>
      </c>
      <c r="BE288" t="s">
        <v>3361</v>
      </c>
      <c r="BF288" t="str">
        <f>HYPERLINK("http://dx.doi.org/10.1016/0045-6535(92)90054-U","http://dx.doi.org/10.1016/0045-6535(92)90054-U")</f>
        <v>http://dx.doi.org/10.1016/0045-6535(92)90054-U</v>
      </c>
      <c r="BG288" t="s">
        <v>74</v>
      </c>
      <c r="BH288" t="s">
        <v>74</v>
      </c>
      <c r="BI288">
        <v>8</v>
      </c>
      <c r="BJ288" t="s">
        <v>3362</v>
      </c>
      <c r="BK288" t="s">
        <v>92</v>
      </c>
      <c r="BL288" t="s">
        <v>3363</v>
      </c>
      <c r="BM288" t="s">
        <v>3364</v>
      </c>
      <c r="BN288" t="s">
        <v>74</v>
      </c>
      <c r="BO288" t="s">
        <v>74</v>
      </c>
      <c r="BP288" t="s">
        <v>74</v>
      </c>
      <c r="BQ288" t="s">
        <v>74</v>
      </c>
      <c r="BR288" t="s">
        <v>95</v>
      </c>
      <c r="BS288" t="s">
        <v>3365</v>
      </c>
      <c r="BT288" t="str">
        <f>HYPERLINK("https%3A%2F%2Fwww.webofscience.com%2Fwos%2Fwoscc%2Ffull-record%2FWOS:A1992HX05700012","View Full Record in Web of Science")</f>
        <v>View Full Record in Web of Science</v>
      </c>
    </row>
    <row r="289" spans="1:72" x14ac:dyDescent="0.15">
      <c r="A289" t="s">
        <v>72</v>
      </c>
      <c r="B289" t="s">
        <v>3366</v>
      </c>
      <c r="C289" t="s">
        <v>74</v>
      </c>
      <c r="D289" t="s">
        <v>74</v>
      </c>
      <c r="E289" t="s">
        <v>74</v>
      </c>
      <c r="F289" t="s">
        <v>3366</v>
      </c>
      <c r="G289" t="s">
        <v>74</v>
      </c>
      <c r="H289" t="s">
        <v>74</v>
      </c>
      <c r="I289" t="s">
        <v>3367</v>
      </c>
      <c r="J289" t="s">
        <v>3368</v>
      </c>
      <c r="K289" t="s">
        <v>74</v>
      </c>
      <c r="L289" t="s">
        <v>74</v>
      </c>
      <c r="M289" t="s">
        <v>77</v>
      </c>
      <c r="N289" t="s">
        <v>647</v>
      </c>
      <c r="O289" t="s">
        <v>3369</v>
      </c>
      <c r="P289" t="s">
        <v>3370</v>
      </c>
      <c r="Q289" t="s">
        <v>3371</v>
      </c>
      <c r="R289" t="s">
        <v>74</v>
      </c>
      <c r="S289" t="s">
        <v>3372</v>
      </c>
      <c r="T289" t="s">
        <v>74</v>
      </c>
      <c r="U289" t="s">
        <v>3373</v>
      </c>
      <c r="V289" t="s">
        <v>3374</v>
      </c>
      <c r="W289" t="s">
        <v>74</v>
      </c>
      <c r="X289" t="s">
        <v>74</v>
      </c>
      <c r="Y289" t="s">
        <v>3375</v>
      </c>
      <c r="Z289" t="s">
        <v>74</v>
      </c>
      <c r="AA289" t="s">
        <v>3376</v>
      </c>
      <c r="AB289" t="s">
        <v>3377</v>
      </c>
      <c r="AC289" t="s">
        <v>74</v>
      </c>
      <c r="AD289" t="s">
        <v>74</v>
      </c>
      <c r="AE289" t="s">
        <v>74</v>
      </c>
      <c r="AF289" t="s">
        <v>74</v>
      </c>
      <c r="AG289">
        <v>34</v>
      </c>
      <c r="AH289">
        <v>27</v>
      </c>
      <c r="AI289">
        <v>28</v>
      </c>
      <c r="AJ289">
        <v>1</v>
      </c>
      <c r="AK289">
        <v>5</v>
      </c>
      <c r="AL289" t="s">
        <v>255</v>
      </c>
      <c r="AM289" t="s">
        <v>84</v>
      </c>
      <c r="AN289" t="s">
        <v>256</v>
      </c>
      <c r="AO289" t="s">
        <v>3378</v>
      </c>
      <c r="AP289" t="s">
        <v>74</v>
      </c>
      <c r="AQ289" t="s">
        <v>74</v>
      </c>
      <c r="AR289" t="s">
        <v>3379</v>
      </c>
      <c r="AS289" t="s">
        <v>3380</v>
      </c>
      <c r="AT289" t="s">
        <v>3294</v>
      </c>
      <c r="AU289">
        <v>1992</v>
      </c>
      <c r="AV289">
        <v>102</v>
      </c>
      <c r="AW289">
        <v>1</v>
      </c>
      <c r="AX289" t="s">
        <v>74</v>
      </c>
      <c r="AY289" t="s">
        <v>74</v>
      </c>
      <c r="AZ289" t="s">
        <v>74</v>
      </c>
      <c r="BA289" t="s">
        <v>74</v>
      </c>
      <c r="BB289">
        <v>185</v>
      </c>
      <c r="BC289">
        <v>188</v>
      </c>
      <c r="BD289" t="s">
        <v>74</v>
      </c>
      <c r="BE289" t="s">
        <v>3381</v>
      </c>
      <c r="BF289" t="str">
        <f>HYPERLINK("http://dx.doi.org/10.1016/0742-8413(92)90061-B","http://dx.doi.org/10.1016/0742-8413(92)90061-B")</f>
        <v>http://dx.doi.org/10.1016/0742-8413(92)90061-B</v>
      </c>
      <c r="BG289" t="s">
        <v>74</v>
      </c>
      <c r="BH289" t="s">
        <v>74</v>
      </c>
      <c r="BI289">
        <v>4</v>
      </c>
      <c r="BJ289" t="s">
        <v>3382</v>
      </c>
      <c r="BK289" t="s">
        <v>661</v>
      </c>
      <c r="BL289" t="s">
        <v>3382</v>
      </c>
      <c r="BM289" t="s">
        <v>3383</v>
      </c>
      <c r="BN289" t="s">
        <v>74</v>
      </c>
      <c r="BO289" t="s">
        <v>74</v>
      </c>
      <c r="BP289" t="s">
        <v>74</v>
      </c>
      <c r="BQ289" t="s">
        <v>74</v>
      </c>
      <c r="BR289" t="s">
        <v>95</v>
      </c>
      <c r="BS289" t="s">
        <v>3384</v>
      </c>
      <c r="BT289" t="str">
        <f>HYPERLINK("https%3A%2F%2Fwww.webofscience.com%2Fwos%2Fwoscc%2Ffull-record%2FWOS:A1992JC66900029","View Full Record in Web of Science")</f>
        <v>View Full Record in Web of Science</v>
      </c>
    </row>
    <row r="290" spans="1:72" x14ac:dyDescent="0.15">
      <c r="A290" t="s">
        <v>72</v>
      </c>
      <c r="B290" t="s">
        <v>3385</v>
      </c>
      <c r="C290" t="s">
        <v>74</v>
      </c>
      <c r="D290" t="s">
        <v>74</v>
      </c>
      <c r="E290" t="s">
        <v>74</v>
      </c>
      <c r="F290" t="s">
        <v>3385</v>
      </c>
      <c r="G290" t="s">
        <v>74</v>
      </c>
      <c r="H290" t="s">
        <v>74</v>
      </c>
      <c r="I290" t="s">
        <v>3386</v>
      </c>
      <c r="J290" t="s">
        <v>3387</v>
      </c>
      <c r="K290" t="s">
        <v>74</v>
      </c>
      <c r="L290" t="s">
        <v>74</v>
      </c>
      <c r="M290" t="s">
        <v>77</v>
      </c>
      <c r="N290" t="s">
        <v>78</v>
      </c>
      <c r="O290" t="s">
        <v>74</v>
      </c>
      <c r="P290" t="s">
        <v>74</v>
      </c>
      <c r="Q290" t="s">
        <v>74</v>
      </c>
      <c r="R290" t="s">
        <v>74</v>
      </c>
      <c r="S290" t="s">
        <v>74</v>
      </c>
      <c r="T290" t="s">
        <v>3388</v>
      </c>
      <c r="U290" t="s">
        <v>3389</v>
      </c>
      <c r="V290" t="s">
        <v>3390</v>
      </c>
      <c r="W290" t="s">
        <v>74</v>
      </c>
      <c r="X290" t="s">
        <v>74</v>
      </c>
      <c r="Y290" t="s">
        <v>3391</v>
      </c>
      <c r="Z290" t="s">
        <v>74</v>
      </c>
      <c r="AA290" t="s">
        <v>74</v>
      </c>
      <c r="AB290" t="s">
        <v>74</v>
      </c>
      <c r="AC290" t="s">
        <v>74</v>
      </c>
      <c r="AD290" t="s">
        <v>74</v>
      </c>
      <c r="AE290" t="s">
        <v>74</v>
      </c>
      <c r="AF290" t="s">
        <v>74</v>
      </c>
      <c r="AG290">
        <v>14</v>
      </c>
      <c r="AH290">
        <v>12</v>
      </c>
      <c r="AI290">
        <v>12</v>
      </c>
      <c r="AJ290">
        <v>0</v>
      </c>
      <c r="AK290">
        <v>0</v>
      </c>
      <c r="AL290" t="s">
        <v>3392</v>
      </c>
      <c r="AM290" t="s">
        <v>406</v>
      </c>
      <c r="AN290" t="s">
        <v>3393</v>
      </c>
      <c r="AO290" t="s">
        <v>3394</v>
      </c>
      <c r="AP290" t="s">
        <v>74</v>
      </c>
      <c r="AQ290" t="s">
        <v>74</v>
      </c>
      <c r="AR290" t="s">
        <v>3395</v>
      </c>
      <c r="AS290" t="s">
        <v>3396</v>
      </c>
      <c r="AT290" t="s">
        <v>3397</v>
      </c>
      <c r="AU290">
        <v>1992</v>
      </c>
      <c r="AV290">
        <v>13</v>
      </c>
      <c r="AW290">
        <v>3</v>
      </c>
      <c r="AX290" t="s">
        <v>74</v>
      </c>
      <c r="AY290" t="s">
        <v>74</v>
      </c>
      <c r="AZ290" t="s">
        <v>74</v>
      </c>
      <c r="BA290" t="s">
        <v>74</v>
      </c>
      <c r="BB290">
        <v>193</v>
      </c>
      <c r="BC290">
        <v>198</v>
      </c>
      <c r="BD290" t="s">
        <v>74</v>
      </c>
      <c r="BE290" t="s">
        <v>74</v>
      </c>
      <c r="BF290" t="s">
        <v>74</v>
      </c>
      <c r="BG290" t="s">
        <v>74</v>
      </c>
      <c r="BH290" t="s">
        <v>74</v>
      </c>
      <c r="BI290">
        <v>6</v>
      </c>
      <c r="BJ290" t="s">
        <v>3398</v>
      </c>
      <c r="BK290" t="s">
        <v>92</v>
      </c>
      <c r="BL290" t="s">
        <v>3399</v>
      </c>
      <c r="BM290" t="s">
        <v>3400</v>
      </c>
      <c r="BN290" t="s">
        <v>74</v>
      </c>
      <c r="BO290" t="s">
        <v>74</v>
      </c>
      <c r="BP290" t="s">
        <v>74</v>
      </c>
      <c r="BQ290" t="s">
        <v>74</v>
      </c>
      <c r="BR290" t="s">
        <v>95</v>
      </c>
      <c r="BS290" t="s">
        <v>3401</v>
      </c>
      <c r="BT290" t="str">
        <f>HYPERLINK("https%3A%2F%2Fwww.webofscience.com%2Fwos%2Fwoscc%2Ffull-record%2FWOS:A1992HX08800007","View Full Record in Web of Science")</f>
        <v>View Full Record in Web of Science</v>
      </c>
    </row>
    <row r="291" spans="1:72" x14ac:dyDescent="0.15">
      <c r="A291" t="s">
        <v>72</v>
      </c>
      <c r="B291" t="s">
        <v>3402</v>
      </c>
      <c r="C291" t="s">
        <v>74</v>
      </c>
      <c r="D291" t="s">
        <v>74</v>
      </c>
      <c r="E291" t="s">
        <v>74</v>
      </c>
      <c r="F291" t="s">
        <v>3402</v>
      </c>
      <c r="G291" t="s">
        <v>74</v>
      </c>
      <c r="H291" t="s">
        <v>74</v>
      </c>
      <c r="I291" t="s">
        <v>3403</v>
      </c>
      <c r="J291" t="s">
        <v>1952</v>
      </c>
      <c r="K291" t="s">
        <v>74</v>
      </c>
      <c r="L291" t="s">
        <v>74</v>
      </c>
      <c r="M291" t="s">
        <v>77</v>
      </c>
      <c r="N291" t="s">
        <v>78</v>
      </c>
      <c r="O291" t="s">
        <v>74</v>
      </c>
      <c r="P291" t="s">
        <v>74</v>
      </c>
      <c r="Q291" t="s">
        <v>74</v>
      </c>
      <c r="R291" t="s">
        <v>74</v>
      </c>
      <c r="S291" t="s">
        <v>74</v>
      </c>
      <c r="T291" t="s">
        <v>74</v>
      </c>
      <c r="U291" t="s">
        <v>3404</v>
      </c>
      <c r="V291" t="s">
        <v>3405</v>
      </c>
      <c r="W291" t="s">
        <v>74</v>
      </c>
      <c r="X291" t="s">
        <v>74</v>
      </c>
      <c r="Y291" t="s">
        <v>3406</v>
      </c>
      <c r="Z291" t="s">
        <v>74</v>
      </c>
      <c r="AA291" t="s">
        <v>74</v>
      </c>
      <c r="AB291" t="s">
        <v>74</v>
      </c>
      <c r="AC291" t="s">
        <v>74</v>
      </c>
      <c r="AD291" t="s">
        <v>74</v>
      </c>
      <c r="AE291" t="s">
        <v>74</v>
      </c>
      <c r="AF291" t="s">
        <v>74</v>
      </c>
      <c r="AG291">
        <v>89</v>
      </c>
      <c r="AH291">
        <v>39</v>
      </c>
      <c r="AI291">
        <v>41</v>
      </c>
      <c r="AJ291">
        <v>1</v>
      </c>
      <c r="AK291">
        <v>11</v>
      </c>
      <c r="AL291" t="s">
        <v>255</v>
      </c>
      <c r="AM291" t="s">
        <v>84</v>
      </c>
      <c r="AN291" t="s">
        <v>1940</v>
      </c>
      <c r="AO291" t="s">
        <v>1958</v>
      </c>
      <c r="AP291" t="s">
        <v>74</v>
      </c>
      <c r="AQ291" t="s">
        <v>74</v>
      </c>
      <c r="AR291" t="s">
        <v>1959</v>
      </c>
      <c r="AS291" t="s">
        <v>74</v>
      </c>
      <c r="AT291" t="s">
        <v>3294</v>
      </c>
      <c r="AU291">
        <v>1992</v>
      </c>
      <c r="AV291">
        <v>39</v>
      </c>
      <c r="AW291" t="s">
        <v>3407</v>
      </c>
      <c r="AX291" t="s">
        <v>74</v>
      </c>
      <c r="AY291" t="s">
        <v>74</v>
      </c>
      <c r="AZ291" t="s">
        <v>74</v>
      </c>
      <c r="BA291" t="s">
        <v>74</v>
      </c>
      <c r="BB291">
        <v>893</v>
      </c>
      <c r="BC291">
        <v>919</v>
      </c>
      <c r="BD291" t="s">
        <v>74</v>
      </c>
      <c r="BE291" t="s">
        <v>3408</v>
      </c>
      <c r="BF291" t="str">
        <f>HYPERLINK("http://dx.doi.org/10.1016/0198-0149(92)90128-G","http://dx.doi.org/10.1016/0198-0149(92)90128-G")</f>
        <v>http://dx.doi.org/10.1016/0198-0149(92)90128-G</v>
      </c>
      <c r="BG291" t="s">
        <v>74</v>
      </c>
      <c r="BH291" t="s">
        <v>74</v>
      </c>
      <c r="BI291">
        <v>27</v>
      </c>
      <c r="BJ291" t="s">
        <v>584</v>
      </c>
      <c r="BK291" t="s">
        <v>92</v>
      </c>
      <c r="BL291" t="s">
        <v>584</v>
      </c>
      <c r="BM291" t="s">
        <v>3409</v>
      </c>
      <c r="BN291" t="s">
        <v>74</v>
      </c>
      <c r="BO291" t="s">
        <v>74</v>
      </c>
      <c r="BP291" t="s">
        <v>74</v>
      </c>
      <c r="BQ291" t="s">
        <v>74</v>
      </c>
      <c r="BR291" t="s">
        <v>95</v>
      </c>
      <c r="BS291" t="s">
        <v>3410</v>
      </c>
      <c r="BT291" t="str">
        <f>HYPERLINK("https%3A%2F%2Fwww.webofscience.com%2Fwos%2Fwoscc%2Ffull-record%2FWOS:A1992HY83500012","View Full Record in Web of Science")</f>
        <v>View Full Record in Web of Science</v>
      </c>
    </row>
    <row r="292" spans="1:72" x14ac:dyDescent="0.15">
      <c r="A292" t="s">
        <v>72</v>
      </c>
      <c r="B292" t="s">
        <v>3411</v>
      </c>
      <c r="C292" t="s">
        <v>74</v>
      </c>
      <c r="D292" t="s">
        <v>74</v>
      </c>
      <c r="E292" t="s">
        <v>74</v>
      </c>
      <c r="F292" t="s">
        <v>3411</v>
      </c>
      <c r="G292" t="s">
        <v>74</v>
      </c>
      <c r="H292" t="s">
        <v>74</v>
      </c>
      <c r="I292" t="s">
        <v>3412</v>
      </c>
      <c r="J292" t="s">
        <v>285</v>
      </c>
      <c r="K292" t="s">
        <v>74</v>
      </c>
      <c r="L292" t="s">
        <v>74</v>
      </c>
      <c r="M292" t="s">
        <v>77</v>
      </c>
      <c r="N292" t="s">
        <v>78</v>
      </c>
      <c r="O292" t="s">
        <v>74</v>
      </c>
      <c r="P292" t="s">
        <v>74</v>
      </c>
      <c r="Q292" t="s">
        <v>74</v>
      </c>
      <c r="R292" t="s">
        <v>74</v>
      </c>
      <c r="S292" t="s">
        <v>74</v>
      </c>
      <c r="T292" t="s">
        <v>74</v>
      </c>
      <c r="U292" t="s">
        <v>3413</v>
      </c>
      <c r="V292" t="s">
        <v>3414</v>
      </c>
      <c r="W292" t="s">
        <v>3415</v>
      </c>
      <c r="X292" t="s">
        <v>3416</v>
      </c>
      <c r="Y292" t="s">
        <v>74</v>
      </c>
      <c r="Z292" t="s">
        <v>74</v>
      </c>
      <c r="AA292" t="s">
        <v>3417</v>
      </c>
      <c r="AB292" t="s">
        <v>3418</v>
      </c>
      <c r="AC292" t="s">
        <v>74</v>
      </c>
      <c r="AD292" t="s">
        <v>74</v>
      </c>
      <c r="AE292" t="s">
        <v>74</v>
      </c>
      <c r="AF292" t="s">
        <v>74</v>
      </c>
      <c r="AG292">
        <v>45</v>
      </c>
      <c r="AH292">
        <v>11</v>
      </c>
      <c r="AI292">
        <v>11</v>
      </c>
      <c r="AJ292">
        <v>0</v>
      </c>
      <c r="AK292">
        <v>8</v>
      </c>
      <c r="AL292" t="s">
        <v>271</v>
      </c>
      <c r="AM292" t="s">
        <v>272</v>
      </c>
      <c r="AN292" t="s">
        <v>273</v>
      </c>
      <c r="AO292" t="s">
        <v>292</v>
      </c>
      <c r="AP292" t="s">
        <v>74</v>
      </c>
      <c r="AQ292" t="s">
        <v>74</v>
      </c>
      <c r="AR292" t="s">
        <v>293</v>
      </c>
      <c r="AS292" t="s">
        <v>294</v>
      </c>
      <c r="AT292" t="s">
        <v>3294</v>
      </c>
      <c r="AU292">
        <v>1992</v>
      </c>
      <c r="AV292">
        <v>110</v>
      </c>
      <c r="AW292" t="s">
        <v>1164</v>
      </c>
      <c r="AX292" t="s">
        <v>74</v>
      </c>
      <c r="AY292" t="s">
        <v>74</v>
      </c>
      <c r="AZ292" t="s">
        <v>74</v>
      </c>
      <c r="BA292" t="s">
        <v>74</v>
      </c>
      <c r="BB292">
        <v>7</v>
      </c>
      <c r="BC292">
        <v>21</v>
      </c>
      <c r="BD292" t="s">
        <v>74</v>
      </c>
      <c r="BE292" t="s">
        <v>3419</v>
      </c>
      <c r="BF292" t="str">
        <f>HYPERLINK("http://dx.doi.org/10.1016/0012-821X(92)90035-T","http://dx.doi.org/10.1016/0012-821X(92)90035-T")</f>
        <v>http://dx.doi.org/10.1016/0012-821X(92)90035-T</v>
      </c>
      <c r="BG292" t="s">
        <v>74</v>
      </c>
      <c r="BH292" t="s">
        <v>74</v>
      </c>
      <c r="BI292">
        <v>15</v>
      </c>
      <c r="BJ292" t="s">
        <v>297</v>
      </c>
      <c r="BK292" t="s">
        <v>92</v>
      </c>
      <c r="BL292" t="s">
        <v>297</v>
      </c>
      <c r="BM292" t="s">
        <v>3420</v>
      </c>
      <c r="BN292" t="s">
        <v>74</v>
      </c>
      <c r="BO292" t="s">
        <v>1112</v>
      </c>
      <c r="BP292" t="s">
        <v>74</v>
      </c>
      <c r="BQ292" t="s">
        <v>74</v>
      </c>
      <c r="BR292" t="s">
        <v>95</v>
      </c>
      <c r="BS292" t="s">
        <v>3421</v>
      </c>
      <c r="BT292" t="str">
        <f>HYPERLINK("https%3A%2F%2Fwww.webofscience.com%2Fwos%2Fwoscc%2Ffull-record%2FWOS:A1992HZ34600002","View Full Record in Web of Science")</f>
        <v>View Full Record in Web of Science</v>
      </c>
    </row>
    <row r="293" spans="1:72" x14ac:dyDescent="0.15">
      <c r="A293" t="s">
        <v>72</v>
      </c>
      <c r="B293" t="s">
        <v>3422</v>
      </c>
      <c r="C293" t="s">
        <v>74</v>
      </c>
      <c r="D293" t="s">
        <v>74</v>
      </c>
      <c r="E293" t="s">
        <v>74</v>
      </c>
      <c r="F293" t="s">
        <v>3422</v>
      </c>
      <c r="G293" t="s">
        <v>74</v>
      </c>
      <c r="H293" t="s">
        <v>74</v>
      </c>
      <c r="I293" t="s">
        <v>3423</v>
      </c>
      <c r="J293" t="s">
        <v>3424</v>
      </c>
      <c r="K293" t="s">
        <v>74</v>
      </c>
      <c r="L293" t="s">
        <v>74</v>
      </c>
      <c r="M293" t="s">
        <v>77</v>
      </c>
      <c r="N293" t="s">
        <v>78</v>
      </c>
      <c r="O293" t="s">
        <v>74</v>
      </c>
      <c r="P293" t="s">
        <v>74</v>
      </c>
      <c r="Q293" t="s">
        <v>74</v>
      </c>
      <c r="R293" t="s">
        <v>74</v>
      </c>
      <c r="S293" t="s">
        <v>74</v>
      </c>
      <c r="T293" t="s">
        <v>3425</v>
      </c>
      <c r="U293" t="s">
        <v>3426</v>
      </c>
      <c r="V293" t="s">
        <v>74</v>
      </c>
      <c r="W293" t="s">
        <v>3427</v>
      </c>
      <c r="X293" t="s">
        <v>74</v>
      </c>
      <c r="Y293" t="s">
        <v>3428</v>
      </c>
      <c r="Z293" t="s">
        <v>74</v>
      </c>
      <c r="AA293" t="s">
        <v>74</v>
      </c>
      <c r="AB293" t="s">
        <v>74</v>
      </c>
      <c r="AC293" t="s">
        <v>74</v>
      </c>
      <c r="AD293" t="s">
        <v>74</v>
      </c>
      <c r="AE293" t="s">
        <v>74</v>
      </c>
      <c r="AF293" t="s">
        <v>74</v>
      </c>
      <c r="AG293">
        <v>42</v>
      </c>
      <c r="AH293">
        <v>15</v>
      </c>
      <c r="AI293">
        <v>15</v>
      </c>
      <c r="AJ293">
        <v>0</v>
      </c>
      <c r="AK293">
        <v>4</v>
      </c>
      <c r="AL293" t="s">
        <v>1076</v>
      </c>
      <c r="AM293" t="s">
        <v>501</v>
      </c>
      <c r="AN293" t="s">
        <v>1077</v>
      </c>
      <c r="AO293" t="s">
        <v>3429</v>
      </c>
      <c r="AP293" t="s">
        <v>74</v>
      </c>
      <c r="AQ293" t="s">
        <v>74</v>
      </c>
      <c r="AR293" t="s">
        <v>3430</v>
      </c>
      <c r="AS293" t="s">
        <v>3431</v>
      </c>
      <c r="AT293" t="s">
        <v>3294</v>
      </c>
      <c r="AU293">
        <v>1992</v>
      </c>
      <c r="AV293">
        <v>34</v>
      </c>
      <c r="AW293">
        <v>5</v>
      </c>
      <c r="AX293" t="s">
        <v>74</v>
      </c>
      <c r="AY293" t="s">
        <v>74</v>
      </c>
      <c r="AZ293" t="s">
        <v>74</v>
      </c>
      <c r="BA293" t="s">
        <v>74</v>
      </c>
      <c r="BB293">
        <v>501</v>
      </c>
      <c r="BC293">
        <v>514</v>
      </c>
      <c r="BD293" t="s">
        <v>74</v>
      </c>
      <c r="BE293" t="s">
        <v>3432</v>
      </c>
      <c r="BF293" t="str">
        <f>HYPERLINK("http://dx.doi.org/10.1016/S0272-7714(05)80120-9","http://dx.doi.org/10.1016/S0272-7714(05)80120-9")</f>
        <v>http://dx.doi.org/10.1016/S0272-7714(05)80120-9</v>
      </c>
      <c r="BG293" t="s">
        <v>74</v>
      </c>
      <c r="BH293" t="s">
        <v>74</v>
      </c>
      <c r="BI293">
        <v>14</v>
      </c>
      <c r="BJ293" t="s">
        <v>1502</v>
      </c>
      <c r="BK293" t="s">
        <v>92</v>
      </c>
      <c r="BL293" t="s">
        <v>1502</v>
      </c>
      <c r="BM293" t="s">
        <v>3433</v>
      </c>
      <c r="BN293" t="s">
        <v>74</v>
      </c>
      <c r="BO293" t="s">
        <v>74</v>
      </c>
      <c r="BP293" t="s">
        <v>74</v>
      </c>
      <c r="BQ293" t="s">
        <v>74</v>
      </c>
      <c r="BR293" t="s">
        <v>95</v>
      </c>
      <c r="BS293" t="s">
        <v>3434</v>
      </c>
      <c r="BT293" t="str">
        <f>HYPERLINK("https%3A%2F%2Fwww.webofscience.com%2Fwos%2Fwoscc%2Ffull-record%2FWOS:A1992HU14000006","View Full Record in Web of Science")</f>
        <v>View Full Record in Web of Science</v>
      </c>
    </row>
    <row r="294" spans="1:72" x14ac:dyDescent="0.15">
      <c r="A294" t="s">
        <v>72</v>
      </c>
      <c r="B294" t="s">
        <v>3435</v>
      </c>
      <c r="C294" t="s">
        <v>74</v>
      </c>
      <c r="D294" t="s">
        <v>74</v>
      </c>
      <c r="E294" t="s">
        <v>74</v>
      </c>
      <c r="F294" t="s">
        <v>3435</v>
      </c>
      <c r="G294" t="s">
        <v>74</v>
      </c>
      <c r="H294" t="s">
        <v>74</v>
      </c>
      <c r="I294" t="s">
        <v>3436</v>
      </c>
      <c r="J294" t="s">
        <v>2016</v>
      </c>
      <c r="K294" t="s">
        <v>74</v>
      </c>
      <c r="L294" t="s">
        <v>74</v>
      </c>
      <c r="M294" t="s">
        <v>77</v>
      </c>
      <c r="N294" t="s">
        <v>78</v>
      </c>
      <c r="O294" t="s">
        <v>74</v>
      </c>
      <c r="P294" t="s">
        <v>74</v>
      </c>
      <c r="Q294" t="s">
        <v>74</v>
      </c>
      <c r="R294" t="s">
        <v>74</v>
      </c>
      <c r="S294" t="s">
        <v>74</v>
      </c>
      <c r="T294" t="s">
        <v>74</v>
      </c>
      <c r="U294" t="s">
        <v>3437</v>
      </c>
      <c r="V294" t="s">
        <v>3438</v>
      </c>
      <c r="W294" t="s">
        <v>74</v>
      </c>
      <c r="X294" t="s">
        <v>74</v>
      </c>
      <c r="Y294" t="s">
        <v>3439</v>
      </c>
      <c r="Z294" t="s">
        <v>74</v>
      </c>
      <c r="AA294" t="s">
        <v>3440</v>
      </c>
      <c r="AB294" t="s">
        <v>3441</v>
      </c>
      <c r="AC294" t="s">
        <v>74</v>
      </c>
      <c r="AD294" t="s">
        <v>74</v>
      </c>
      <c r="AE294" t="s">
        <v>74</v>
      </c>
      <c r="AF294" t="s">
        <v>74</v>
      </c>
      <c r="AG294">
        <v>29</v>
      </c>
      <c r="AH294">
        <v>334</v>
      </c>
      <c r="AI294">
        <v>369</v>
      </c>
      <c r="AJ294">
        <v>0</v>
      </c>
      <c r="AK294">
        <v>54</v>
      </c>
      <c r="AL294" t="s">
        <v>255</v>
      </c>
      <c r="AM294" t="s">
        <v>84</v>
      </c>
      <c r="AN294" t="s">
        <v>256</v>
      </c>
      <c r="AO294" t="s">
        <v>2020</v>
      </c>
      <c r="AP294" t="s">
        <v>74</v>
      </c>
      <c r="AQ294" t="s">
        <v>74</v>
      </c>
      <c r="AR294" t="s">
        <v>2021</v>
      </c>
      <c r="AS294" t="s">
        <v>2022</v>
      </c>
      <c r="AT294" t="s">
        <v>3294</v>
      </c>
      <c r="AU294">
        <v>1992</v>
      </c>
      <c r="AV294">
        <v>56</v>
      </c>
      <c r="AW294">
        <v>5</v>
      </c>
      <c r="AX294" t="s">
        <v>74</v>
      </c>
      <c r="AY294" t="s">
        <v>74</v>
      </c>
      <c r="AZ294" t="s">
        <v>74</v>
      </c>
      <c r="BA294" t="s">
        <v>74</v>
      </c>
      <c r="BB294">
        <v>1851</v>
      </c>
      <c r="BC294">
        <v>1862</v>
      </c>
      <c r="BD294" t="s">
        <v>74</v>
      </c>
      <c r="BE294" t="s">
        <v>3442</v>
      </c>
      <c r="BF294" t="str">
        <f>HYPERLINK("http://dx.doi.org/10.1016/0016-7037(92)90315-A","http://dx.doi.org/10.1016/0016-7037(92)90315-A")</f>
        <v>http://dx.doi.org/10.1016/0016-7037(92)90315-A</v>
      </c>
      <c r="BG294" t="s">
        <v>74</v>
      </c>
      <c r="BH294" t="s">
        <v>74</v>
      </c>
      <c r="BI294">
        <v>12</v>
      </c>
      <c r="BJ294" t="s">
        <v>297</v>
      </c>
      <c r="BK294" t="s">
        <v>92</v>
      </c>
      <c r="BL294" t="s">
        <v>297</v>
      </c>
      <c r="BM294" t="s">
        <v>3443</v>
      </c>
      <c r="BN294" t="s">
        <v>74</v>
      </c>
      <c r="BO294" t="s">
        <v>74</v>
      </c>
      <c r="BP294" t="s">
        <v>74</v>
      </c>
      <c r="BQ294" t="s">
        <v>74</v>
      </c>
      <c r="BR294" t="s">
        <v>95</v>
      </c>
      <c r="BS294" t="s">
        <v>3444</v>
      </c>
      <c r="BT294" t="str">
        <f>HYPERLINK("https%3A%2F%2Fwww.webofscience.com%2Fwos%2Fwoscc%2Ffull-record%2FWOS:A1992HU41300006","View Full Record in Web of Science")</f>
        <v>View Full Record in Web of Science</v>
      </c>
    </row>
    <row r="295" spans="1:72" x14ac:dyDescent="0.15">
      <c r="A295" t="s">
        <v>72</v>
      </c>
      <c r="B295" t="s">
        <v>3445</v>
      </c>
      <c r="C295" t="s">
        <v>74</v>
      </c>
      <c r="D295" t="s">
        <v>74</v>
      </c>
      <c r="E295" t="s">
        <v>74</v>
      </c>
      <c r="F295" t="s">
        <v>3445</v>
      </c>
      <c r="G295" t="s">
        <v>74</v>
      </c>
      <c r="H295" t="s">
        <v>74</v>
      </c>
      <c r="I295" t="s">
        <v>3446</v>
      </c>
      <c r="J295" t="s">
        <v>2016</v>
      </c>
      <c r="K295" t="s">
        <v>74</v>
      </c>
      <c r="L295" t="s">
        <v>74</v>
      </c>
      <c r="M295" t="s">
        <v>77</v>
      </c>
      <c r="N295" t="s">
        <v>78</v>
      </c>
      <c r="O295" t="s">
        <v>74</v>
      </c>
      <c r="P295" t="s">
        <v>74</v>
      </c>
      <c r="Q295" t="s">
        <v>74</v>
      </c>
      <c r="R295" t="s">
        <v>74</v>
      </c>
      <c r="S295" t="s">
        <v>74</v>
      </c>
      <c r="T295" t="s">
        <v>74</v>
      </c>
      <c r="U295" t="s">
        <v>3447</v>
      </c>
      <c r="V295" t="s">
        <v>3448</v>
      </c>
      <c r="W295" t="s">
        <v>3449</v>
      </c>
      <c r="X295" t="s">
        <v>3450</v>
      </c>
      <c r="Y295" t="s">
        <v>74</v>
      </c>
      <c r="Z295" t="s">
        <v>74</v>
      </c>
      <c r="AA295" t="s">
        <v>74</v>
      </c>
      <c r="AB295" t="s">
        <v>74</v>
      </c>
      <c r="AC295" t="s">
        <v>74</v>
      </c>
      <c r="AD295" t="s">
        <v>74</v>
      </c>
      <c r="AE295" t="s">
        <v>74</v>
      </c>
      <c r="AF295" t="s">
        <v>74</v>
      </c>
      <c r="AG295">
        <v>40</v>
      </c>
      <c r="AH295">
        <v>135</v>
      </c>
      <c r="AI295">
        <v>182</v>
      </c>
      <c r="AJ295">
        <v>0</v>
      </c>
      <c r="AK295">
        <v>21</v>
      </c>
      <c r="AL295" t="s">
        <v>255</v>
      </c>
      <c r="AM295" t="s">
        <v>84</v>
      </c>
      <c r="AN295" t="s">
        <v>256</v>
      </c>
      <c r="AO295" t="s">
        <v>2020</v>
      </c>
      <c r="AP295" t="s">
        <v>74</v>
      </c>
      <c r="AQ295" t="s">
        <v>74</v>
      </c>
      <c r="AR295" t="s">
        <v>2021</v>
      </c>
      <c r="AS295" t="s">
        <v>2022</v>
      </c>
      <c r="AT295" t="s">
        <v>3294</v>
      </c>
      <c r="AU295">
        <v>1992</v>
      </c>
      <c r="AV295">
        <v>56</v>
      </c>
      <c r="AW295">
        <v>5</v>
      </c>
      <c r="AX295" t="s">
        <v>74</v>
      </c>
      <c r="AY295" t="s">
        <v>74</v>
      </c>
      <c r="AZ295" t="s">
        <v>74</v>
      </c>
      <c r="BA295" t="s">
        <v>74</v>
      </c>
      <c r="BB295">
        <v>1897</v>
      </c>
      <c r="BC295">
        <v>1913</v>
      </c>
      <c r="BD295" t="s">
        <v>74</v>
      </c>
      <c r="BE295" t="s">
        <v>3451</v>
      </c>
      <c r="BF295" t="str">
        <f>HYPERLINK("http://dx.doi.org/10.1016/0016-7037(92)90319-E","http://dx.doi.org/10.1016/0016-7037(92)90319-E")</f>
        <v>http://dx.doi.org/10.1016/0016-7037(92)90319-E</v>
      </c>
      <c r="BG295" t="s">
        <v>74</v>
      </c>
      <c r="BH295" t="s">
        <v>74</v>
      </c>
      <c r="BI295">
        <v>17</v>
      </c>
      <c r="BJ295" t="s">
        <v>297</v>
      </c>
      <c r="BK295" t="s">
        <v>92</v>
      </c>
      <c r="BL295" t="s">
        <v>297</v>
      </c>
      <c r="BM295" t="s">
        <v>3443</v>
      </c>
      <c r="BN295" t="s">
        <v>74</v>
      </c>
      <c r="BO295" t="s">
        <v>74</v>
      </c>
      <c r="BP295" t="s">
        <v>74</v>
      </c>
      <c r="BQ295" t="s">
        <v>74</v>
      </c>
      <c r="BR295" t="s">
        <v>95</v>
      </c>
      <c r="BS295" t="s">
        <v>3452</v>
      </c>
      <c r="BT295" t="str">
        <f>HYPERLINK("https%3A%2F%2Fwww.webofscience.com%2Fwos%2Fwoscc%2Ffull-record%2FWOS:A1992HU41300010","View Full Record in Web of Science")</f>
        <v>View Full Record in Web of Science</v>
      </c>
    </row>
    <row r="296" spans="1:72" x14ac:dyDescent="0.15">
      <c r="A296" t="s">
        <v>72</v>
      </c>
      <c r="B296" t="s">
        <v>3453</v>
      </c>
      <c r="C296" t="s">
        <v>74</v>
      </c>
      <c r="D296" t="s">
        <v>74</v>
      </c>
      <c r="E296" t="s">
        <v>74</v>
      </c>
      <c r="F296" t="s">
        <v>3453</v>
      </c>
      <c r="G296" t="s">
        <v>74</v>
      </c>
      <c r="H296" t="s">
        <v>74</v>
      </c>
      <c r="I296" t="s">
        <v>3454</v>
      </c>
      <c r="J296" t="s">
        <v>3455</v>
      </c>
      <c r="K296" t="s">
        <v>74</v>
      </c>
      <c r="L296" t="s">
        <v>74</v>
      </c>
      <c r="M296" t="s">
        <v>77</v>
      </c>
      <c r="N296" t="s">
        <v>78</v>
      </c>
      <c r="O296" t="s">
        <v>74</v>
      </c>
      <c r="P296" t="s">
        <v>74</v>
      </c>
      <c r="Q296" t="s">
        <v>74</v>
      </c>
      <c r="R296" t="s">
        <v>74</v>
      </c>
      <c r="S296" t="s">
        <v>74</v>
      </c>
      <c r="T296" t="s">
        <v>74</v>
      </c>
      <c r="U296" t="s">
        <v>3456</v>
      </c>
      <c r="V296" t="s">
        <v>3457</v>
      </c>
      <c r="W296" t="s">
        <v>74</v>
      </c>
      <c r="X296" t="s">
        <v>74</v>
      </c>
      <c r="Y296" t="s">
        <v>3458</v>
      </c>
      <c r="Z296" t="s">
        <v>74</v>
      </c>
      <c r="AA296" t="s">
        <v>74</v>
      </c>
      <c r="AB296" t="s">
        <v>74</v>
      </c>
      <c r="AC296" t="s">
        <v>74</v>
      </c>
      <c r="AD296" t="s">
        <v>74</v>
      </c>
      <c r="AE296" t="s">
        <v>74</v>
      </c>
      <c r="AF296" t="s">
        <v>74</v>
      </c>
      <c r="AG296">
        <v>90</v>
      </c>
      <c r="AH296">
        <v>110</v>
      </c>
      <c r="AI296">
        <v>122</v>
      </c>
      <c r="AJ296">
        <v>0</v>
      </c>
      <c r="AK296">
        <v>10</v>
      </c>
      <c r="AL296" t="s">
        <v>3459</v>
      </c>
      <c r="AM296" t="s">
        <v>3460</v>
      </c>
      <c r="AN296" t="s">
        <v>3461</v>
      </c>
      <c r="AO296" t="s">
        <v>3462</v>
      </c>
      <c r="AP296" t="s">
        <v>74</v>
      </c>
      <c r="AQ296" t="s">
        <v>74</v>
      </c>
      <c r="AR296" t="s">
        <v>3463</v>
      </c>
      <c r="AS296" t="s">
        <v>3464</v>
      </c>
      <c r="AT296" t="s">
        <v>3294</v>
      </c>
      <c r="AU296">
        <v>1992</v>
      </c>
      <c r="AV296">
        <v>104</v>
      </c>
      <c r="AW296">
        <v>5</v>
      </c>
      <c r="AX296" t="s">
        <v>74</v>
      </c>
      <c r="AY296" t="s">
        <v>74</v>
      </c>
      <c r="AZ296" t="s">
        <v>74</v>
      </c>
      <c r="BA296" t="s">
        <v>74</v>
      </c>
      <c r="BB296">
        <v>595</v>
      </c>
      <c r="BC296">
        <v>605</v>
      </c>
      <c r="BD296" t="s">
        <v>74</v>
      </c>
      <c r="BE296" t="s">
        <v>3465</v>
      </c>
      <c r="BF296" t="str">
        <f>HYPERLINK("http://dx.doi.org/10.1130/0016-7606(1992)104&lt;0595:SFOTSL&gt;2.3.CO;2","http://dx.doi.org/10.1130/0016-7606(1992)104&lt;0595:SFOTSL&gt;2.3.CO;2")</f>
        <v>http://dx.doi.org/10.1130/0016-7606(1992)104&lt;0595:SFOTSL&gt;2.3.CO;2</v>
      </c>
      <c r="BG296" t="s">
        <v>74</v>
      </c>
      <c r="BH296" t="s">
        <v>74</v>
      </c>
      <c r="BI296">
        <v>11</v>
      </c>
      <c r="BJ296" t="s">
        <v>173</v>
      </c>
      <c r="BK296" t="s">
        <v>92</v>
      </c>
      <c r="BL296" t="s">
        <v>174</v>
      </c>
      <c r="BM296" t="s">
        <v>3466</v>
      </c>
      <c r="BN296" t="s">
        <v>74</v>
      </c>
      <c r="BO296" t="s">
        <v>74</v>
      </c>
      <c r="BP296" t="s">
        <v>74</v>
      </c>
      <c r="BQ296" t="s">
        <v>74</v>
      </c>
      <c r="BR296" t="s">
        <v>95</v>
      </c>
      <c r="BS296" t="s">
        <v>3467</v>
      </c>
      <c r="BT296" t="str">
        <f>HYPERLINK("https%3A%2F%2Fwww.webofscience.com%2Fwos%2Fwoscc%2Ffull-record%2FWOS:A1992HT49000008","View Full Record in Web of Science")</f>
        <v>View Full Record in Web of Science</v>
      </c>
    </row>
    <row r="297" spans="1:72" x14ac:dyDescent="0.15">
      <c r="A297" t="s">
        <v>72</v>
      </c>
      <c r="B297" t="s">
        <v>3468</v>
      </c>
      <c r="C297" t="s">
        <v>74</v>
      </c>
      <c r="D297" t="s">
        <v>74</v>
      </c>
      <c r="E297" t="s">
        <v>74</v>
      </c>
      <c r="F297" t="s">
        <v>3468</v>
      </c>
      <c r="G297" t="s">
        <v>74</v>
      </c>
      <c r="H297" t="s">
        <v>74</v>
      </c>
      <c r="I297" t="s">
        <v>3469</v>
      </c>
      <c r="J297" t="s">
        <v>321</v>
      </c>
      <c r="K297" t="s">
        <v>74</v>
      </c>
      <c r="L297" t="s">
        <v>74</v>
      </c>
      <c r="M297" t="s">
        <v>322</v>
      </c>
      <c r="N297" t="s">
        <v>78</v>
      </c>
      <c r="O297" t="s">
        <v>74</v>
      </c>
      <c r="P297" t="s">
        <v>74</v>
      </c>
      <c r="Q297" t="s">
        <v>74</v>
      </c>
      <c r="R297" t="s">
        <v>74</v>
      </c>
      <c r="S297" t="s">
        <v>74</v>
      </c>
      <c r="T297" t="s">
        <v>74</v>
      </c>
      <c r="U297" t="s">
        <v>3470</v>
      </c>
      <c r="V297" t="s">
        <v>74</v>
      </c>
      <c r="W297" t="s">
        <v>74</v>
      </c>
      <c r="X297" t="s">
        <v>74</v>
      </c>
      <c r="Y297" t="s">
        <v>3471</v>
      </c>
      <c r="Z297" t="s">
        <v>74</v>
      </c>
      <c r="AA297" t="s">
        <v>74</v>
      </c>
      <c r="AB297" t="s">
        <v>74</v>
      </c>
      <c r="AC297" t="s">
        <v>74</v>
      </c>
      <c r="AD297" t="s">
        <v>74</v>
      </c>
      <c r="AE297" t="s">
        <v>74</v>
      </c>
      <c r="AF297" t="s">
        <v>74</v>
      </c>
      <c r="AG297">
        <v>22</v>
      </c>
      <c r="AH297">
        <v>1</v>
      </c>
      <c r="AI297">
        <v>1</v>
      </c>
      <c r="AJ297">
        <v>0</v>
      </c>
      <c r="AK297">
        <v>0</v>
      </c>
      <c r="AL297" t="s">
        <v>326</v>
      </c>
      <c r="AM297" t="s">
        <v>327</v>
      </c>
      <c r="AN297" t="s">
        <v>328</v>
      </c>
      <c r="AO297" t="s">
        <v>329</v>
      </c>
      <c r="AP297" t="s">
        <v>74</v>
      </c>
      <c r="AQ297" t="s">
        <v>74</v>
      </c>
      <c r="AR297" t="s">
        <v>330</v>
      </c>
      <c r="AS297" t="s">
        <v>331</v>
      </c>
      <c r="AT297" t="s">
        <v>3397</v>
      </c>
      <c r="AU297">
        <v>1992</v>
      </c>
      <c r="AV297">
        <v>32</v>
      </c>
      <c r="AW297">
        <v>3</v>
      </c>
      <c r="AX297" t="s">
        <v>74</v>
      </c>
      <c r="AY297" t="s">
        <v>74</v>
      </c>
      <c r="AZ297" t="s">
        <v>74</v>
      </c>
      <c r="BA297" t="s">
        <v>74</v>
      </c>
      <c r="BB297">
        <v>1</v>
      </c>
      <c r="BC297">
        <v>9</v>
      </c>
      <c r="BD297" t="s">
        <v>74</v>
      </c>
      <c r="BE297" t="s">
        <v>74</v>
      </c>
      <c r="BF297" t="s">
        <v>74</v>
      </c>
      <c r="BG297" t="s">
        <v>74</v>
      </c>
      <c r="BH297" t="s">
        <v>74</v>
      </c>
      <c r="BI297">
        <v>9</v>
      </c>
      <c r="BJ297" t="s">
        <v>297</v>
      </c>
      <c r="BK297" t="s">
        <v>92</v>
      </c>
      <c r="BL297" t="s">
        <v>297</v>
      </c>
      <c r="BM297" t="s">
        <v>3472</v>
      </c>
      <c r="BN297" t="s">
        <v>74</v>
      </c>
      <c r="BO297" t="s">
        <v>74</v>
      </c>
      <c r="BP297" t="s">
        <v>74</v>
      </c>
      <c r="BQ297" t="s">
        <v>74</v>
      </c>
      <c r="BR297" t="s">
        <v>95</v>
      </c>
      <c r="BS297" t="s">
        <v>3473</v>
      </c>
      <c r="BT297" t="str">
        <f>HYPERLINK("https%3A%2F%2Fwww.webofscience.com%2Fwos%2Fwoscc%2Ffull-record%2FWOS:A1992JQ48000001","View Full Record in Web of Science")</f>
        <v>View Full Record in Web of Science</v>
      </c>
    </row>
    <row r="298" spans="1:72" x14ac:dyDescent="0.15">
      <c r="A298" t="s">
        <v>72</v>
      </c>
      <c r="B298" t="s">
        <v>3474</v>
      </c>
      <c r="C298" t="s">
        <v>74</v>
      </c>
      <c r="D298" t="s">
        <v>74</v>
      </c>
      <c r="E298" t="s">
        <v>74</v>
      </c>
      <c r="F298" t="s">
        <v>3474</v>
      </c>
      <c r="G298" t="s">
        <v>74</v>
      </c>
      <c r="H298" t="s">
        <v>74</v>
      </c>
      <c r="I298" t="s">
        <v>3475</v>
      </c>
      <c r="J298" t="s">
        <v>321</v>
      </c>
      <c r="K298" t="s">
        <v>74</v>
      </c>
      <c r="L298" t="s">
        <v>74</v>
      </c>
      <c r="M298" t="s">
        <v>322</v>
      </c>
      <c r="N298" t="s">
        <v>78</v>
      </c>
      <c r="O298" t="s">
        <v>74</v>
      </c>
      <c r="P298" t="s">
        <v>74</v>
      </c>
      <c r="Q298" t="s">
        <v>74</v>
      </c>
      <c r="R298" t="s">
        <v>74</v>
      </c>
      <c r="S298" t="s">
        <v>74</v>
      </c>
      <c r="T298" t="s">
        <v>74</v>
      </c>
      <c r="U298" t="s">
        <v>3476</v>
      </c>
      <c r="V298" t="s">
        <v>74</v>
      </c>
      <c r="W298" t="s">
        <v>74</v>
      </c>
      <c r="X298" t="s">
        <v>74</v>
      </c>
      <c r="Y298" t="s">
        <v>3477</v>
      </c>
      <c r="Z298" t="s">
        <v>74</v>
      </c>
      <c r="AA298" t="s">
        <v>74</v>
      </c>
      <c r="AB298" t="s">
        <v>74</v>
      </c>
      <c r="AC298" t="s">
        <v>74</v>
      </c>
      <c r="AD298" t="s">
        <v>74</v>
      </c>
      <c r="AE298" t="s">
        <v>74</v>
      </c>
      <c r="AF298" t="s">
        <v>74</v>
      </c>
      <c r="AG298">
        <v>11</v>
      </c>
      <c r="AH298">
        <v>0</v>
      </c>
      <c r="AI298">
        <v>0</v>
      </c>
      <c r="AJ298">
        <v>0</v>
      </c>
      <c r="AK298">
        <v>0</v>
      </c>
      <c r="AL298" t="s">
        <v>326</v>
      </c>
      <c r="AM298" t="s">
        <v>327</v>
      </c>
      <c r="AN298" t="s">
        <v>328</v>
      </c>
      <c r="AO298" t="s">
        <v>329</v>
      </c>
      <c r="AP298" t="s">
        <v>74</v>
      </c>
      <c r="AQ298" t="s">
        <v>74</v>
      </c>
      <c r="AR298" t="s">
        <v>330</v>
      </c>
      <c r="AS298" t="s">
        <v>331</v>
      </c>
      <c r="AT298" t="s">
        <v>3397</v>
      </c>
      <c r="AU298">
        <v>1992</v>
      </c>
      <c r="AV298">
        <v>32</v>
      </c>
      <c r="AW298">
        <v>3</v>
      </c>
      <c r="AX298" t="s">
        <v>74</v>
      </c>
      <c r="AY298" t="s">
        <v>74</v>
      </c>
      <c r="AZ298" t="s">
        <v>74</v>
      </c>
      <c r="BA298" t="s">
        <v>74</v>
      </c>
      <c r="BB298">
        <v>29</v>
      </c>
      <c r="BC298">
        <v>33</v>
      </c>
      <c r="BD298" t="s">
        <v>74</v>
      </c>
      <c r="BE298" t="s">
        <v>74</v>
      </c>
      <c r="BF298" t="s">
        <v>74</v>
      </c>
      <c r="BG298" t="s">
        <v>74</v>
      </c>
      <c r="BH298" t="s">
        <v>74</v>
      </c>
      <c r="BI298">
        <v>5</v>
      </c>
      <c r="BJ298" t="s">
        <v>297</v>
      </c>
      <c r="BK298" t="s">
        <v>92</v>
      </c>
      <c r="BL298" t="s">
        <v>297</v>
      </c>
      <c r="BM298" t="s">
        <v>3472</v>
      </c>
      <c r="BN298" t="s">
        <v>74</v>
      </c>
      <c r="BO298" t="s">
        <v>74</v>
      </c>
      <c r="BP298" t="s">
        <v>74</v>
      </c>
      <c r="BQ298" t="s">
        <v>74</v>
      </c>
      <c r="BR298" t="s">
        <v>95</v>
      </c>
      <c r="BS298" t="s">
        <v>3478</v>
      </c>
      <c r="BT298" t="str">
        <f>HYPERLINK("https%3A%2F%2Fwww.webofscience.com%2Fwos%2Fwoscc%2Ffull-record%2FWOS:A1992JQ48000005","View Full Record in Web of Science")</f>
        <v>View Full Record in Web of Science</v>
      </c>
    </row>
    <row r="299" spans="1:72" x14ac:dyDescent="0.15">
      <c r="A299" t="s">
        <v>72</v>
      </c>
      <c r="B299" t="s">
        <v>3479</v>
      </c>
      <c r="C299" t="s">
        <v>74</v>
      </c>
      <c r="D299" t="s">
        <v>74</v>
      </c>
      <c r="E299" t="s">
        <v>74</v>
      </c>
      <c r="F299" t="s">
        <v>3479</v>
      </c>
      <c r="G299" t="s">
        <v>74</v>
      </c>
      <c r="H299" t="s">
        <v>74</v>
      </c>
      <c r="I299" t="s">
        <v>3480</v>
      </c>
      <c r="J299" t="s">
        <v>321</v>
      </c>
      <c r="K299" t="s">
        <v>74</v>
      </c>
      <c r="L299" t="s">
        <v>74</v>
      </c>
      <c r="M299" t="s">
        <v>322</v>
      </c>
      <c r="N299" t="s">
        <v>78</v>
      </c>
      <c r="O299" t="s">
        <v>74</v>
      </c>
      <c r="P299" t="s">
        <v>74</v>
      </c>
      <c r="Q299" t="s">
        <v>74</v>
      </c>
      <c r="R299" t="s">
        <v>74</v>
      </c>
      <c r="S299" t="s">
        <v>74</v>
      </c>
      <c r="T299" t="s">
        <v>74</v>
      </c>
      <c r="U299" t="s">
        <v>3481</v>
      </c>
      <c r="V299" t="s">
        <v>74</v>
      </c>
      <c r="W299" t="s">
        <v>3482</v>
      </c>
      <c r="X299" t="s">
        <v>794</v>
      </c>
      <c r="Y299" t="s">
        <v>3483</v>
      </c>
      <c r="Z299" t="s">
        <v>74</v>
      </c>
      <c r="AA299" t="s">
        <v>3484</v>
      </c>
      <c r="AB299" t="s">
        <v>74</v>
      </c>
      <c r="AC299" t="s">
        <v>74</v>
      </c>
      <c r="AD299" t="s">
        <v>74</v>
      </c>
      <c r="AE299" t="s">
        <v>74</v>
      </c>
      <c r="AF299" t="s">
        <v>74</v>
      </c>
      <c r="AG299">
        <v>26</v>
      </c>
      <c r="AH299">
        <v>3</v>
      </c>
      <c r="AI299">
        <v>4</v>
      </c>
      <c r="AJ299">
        <v>0</v>
      </c>
      <c r="AK299">
        <v>0</v>
      </c>
      <c r="AL299" t="s">
        <v>326</v>
      </c>
      <c r="AM299" t="s">
        <v>327</v>
      </c>
      <c r="AN299" t="s">
        <v>328</v>
      </c>
      <c r="AO299" t="s">
        <v>329</v>
      </c>
      <c r="AP299" t="s">
        <v>74</v>
      </c>
      <c r="AQ299" t="s">
        <v>74</v>
      </c>
      <c r="AR299" t="s">
        <v>330</v>
      </c>
      <c r="AS299" t="s">
        <v>331</v>
      </c>
      <c r="AT299" t="s">
        <v>3397</v>
      </c>
      <c r="AU299">
        <v>1992</v>
      </c>
      <c r="AV299">
        <v>32</v>
      </c>
      <c r="AW299">
        <v>3</v>
      </c>
      <c r="AX299" t="s">
        <v>74</v>
      </c>
      <c r="AY299" t="s">
        <v>74</v>
      </c>
      <c r="AZ299" t="s">
        <v>74</v>
      </c>
      <c r="BA299" t="s">
        <v>74</v>
      </c>
      <c r="BB299">
        <v>70</v>
      </c>
      <c r="BC299">
        <v>77</v>
      </c>
      <c r="BD299" t="s">
        <v>74</v>
      </c>
      <c r="BE299" t="s">
        <v>74</v>
      </c>
      <c r="BF299" t="s">
        <v>74</v>
      </c>
      <c r="BG299" t="s">
        <v>74</v>
      </c>
      <c r="BH299" t="s">
        <v>74</v>
      </c>
      <c r="BI299">
        <v>8</v>
      </c>
      <c r="BJ299" t="s">
        <v>297</v>
      </c>
      <c r="BK299" t="s">
        <v>92</v>
      </c>
      <c r="BL299" t="s">
        <v>297</v>
      </c>
      <c r="BM299" t="s">
        <v>3472</v>
      </c>
      <c r="BN299" t="s">
        <v>74</v>
      </c>
      <c r="BO299" t="s">
        <v>74</v>
      </c>
      <c r="BP299" t="s">
        <v>74</v>
      </c>
      <c r="BQ299" t="s">
        <v>74</v>
      </c>
      <c r="BR299" t="s">
        <v>95</v>
      </c>
      <c r="BS299" t="s">
        <v>3485</v>
      </c>
      <c r="BT299" t="str">
        <f>HYPERLINK("https%3A%2F%2Fwww.webofscience.com%2Fwos%2Fwoscc%2Ffull-record%2FWOS:A1992JQ48000011","View Full Record in Web of Science")</f>
        <v>View Full Record in Web of Science</v>
      </c>
    </row>
    <row r="300" spans="1:72" x14ac:dyDescent="0.15">
      <c r="A300" t="s">
        <v>72</v>
      </c>
      <c r="B300" t="s">
        <v>3486</v>
      </c>
      <c r="C300" t="s">
        <v>74</v>
      </c>
      <c r="D300" t="s">
        <v>74</v>
      </c>
      <c r="E300" t="s">
        <v>74</v>
      </c>
      <c r="F300" t="s">
        <v>3486</v>
      </c>
      <c r="G300" t="s">
        <v>74</v>
      </c>
      <c r="H300" t="s">
        <v>74</v>
      </c>
      <c r="I300" t="s">
        <v>3487</v>
      </c>
      <c r="J300" t="s">
        <v>3488</v>
      </c>
      <c r="K300" t="s">
        <v>74</v>
      </c>
      <c r="L300" t="s">
        <v>74</v>
      </c>
      <c r="M300" t="s">
        <v>77</v>
      </c>
      <c r="N300" t="s">
        <v>78</v>
      </c>
      <c r="O300" t="s">
        <v>74</v>
      </c>
      <c r="P300" t="s">
        <v>74</v>
      </c>
      <c r="Q300" t="s">
        <v>74</v>
      </c>
      <c r="R300" t="s">
        <v>74</v>
      </c>
      <c r="S300" t="s">
        <v>74</v>
      </c>
      <c r="T300" t="s">
        <v>3489</v>
      </c>
      <c r="U300" t="s">
        <v>3490</v>
      </c>
      <c r="V300" t="s">
        <v>3491</v>
      </c>
      <c r="W300" t="s">
        <v>74</v>
      </c>
      <c r="X300" t="s">
        <v>74</v>
      </c>
      <c r="Y300" t="s">
        <v>3492</v>
      </c>
      <c r="Z300" t="s">
        <v>74</v>
      </c>
      <c r="AA300" t="s">
        <v>74</v>
      </c>
      <c r="AB300" t="s">
        <v>3493</v>
      </c>
      <c r="AC300" t="s">
        <v>74</v>
      </c>
      <c r="AD300" t="s">
        <v>74</v>
      </c>
      <c r="AE300" t="s">
        <v>74</v>
      </c>
      <c r="AF300" t="s">
        <v>74</v>
      </c>
      <c r="AG300">
        <v>39</v>
      </c>
      <c r="AH300">
        <v>94</v>
      </c>
      <c r="AI300">
        <v>112</v>
      </c>
      <c r="AJ300">
        <v>0</v>
      </c>
      <c r="AK300">
        <v>14</v>
      </c>
      <c r="AL300" t="s">
        <v>83</v>
      </c>
      <c r="AM300" t="s">
        <v>84</v>
      </c>
      <c r="AN300" t="s">
        <v>85</v>
      </c>
      <c r="AO300" t="s">
        <v>3494</v>
      </c>
      <c r="AP300" t="s">
        <v>74</v>
      </c>
      <c r="AQ300" t="s">
        <v>74</v>
      </c>
      <c r="AR300" t="s">
        <v>3495</v>
      </c>
      <c r="AS300" t="s">
        <v>3496</v>
      </c>
      <c r="AT300" t="s">
        <v>3294</v>
      </c>
      <c r="AU300">
        <v>1992</v>
      </c>
      <c r="AV300">
        <v>109</v>
      </c>
      <c r="AW300">
        <v>2</v>
      </c>
      <c r="AX300" t="s">
        <v>74</v>
      </c>
      <c r="AY300" t="s">
        <v>74</v>
      </c>
      <c r="AZ300" t="s">
        <v>74</v>
      </c>
      <c r="BA300" t="s">
        <v>74</v>
      </c>
      <c r="BB300">
        <v>437</v>
      </c>
      <c r="BC300">
        <v>448</v>
      </c>
      <c r="BD300" t="s">
        <v>74</v>
      </c>
      <c r="BE300" t="s">
        <v>3497</v>
      </c>
      <c r="BF300" t="str">
        <f>HYPERLINK("http://dx.doi.org/10.1111/j.1365-246X.1992.tb00106.x","http://dx.doi.org/10.1111/j.1365-246X.1992.tb00106.x")</f>
        <v>http://dx.doi.org/10.1111/j.1365-246X.1992.tb00106.x</v>
      </c>
      <c r="BG300" t="s">
        <v>74</v>
      </c>
      <c r="BH300" t="s">
        <v>74</v>
      </c>
      <c r="BI300">
        <v>12</v>
      </c>
      <c r="BJ300" t="s">
        <v>297</v>
      </c>
      <c r="BK300" t="s">
        <v>92</v>
      </c>
      <c r="BL300" t="s">
        <v>297</v>
      </c>
      <c r="BM300" t="s">
        <v>3498</v>
      </c>
      <c r="BN300" t="s">
        <v>74</v>
      </c>
      <c r="BO300" t="s">
        <v>74</v>
      </c>
      <c r="BP300" t="s">
        <v>74</v>
      </c>
      <c r="BQ300" t="s">
        <v>74</v>
      </c>
      <c r="BR300" t="s">
        <v>95</v>
      </c>
      <c r="BS300" t="s">
        <v>3499</v>
      </c>
      <c r="BT300" t="str">
        <f>HYPERLINK("https%3A%2F%2Fwww.webofscience.com%2Fwos%2Fwoscc%2Ffull-record%2FWOS:A1992HR77300012","View Full Record in Web of Science")</f>
        <v>View Full Record in Web of Science</v>
      </c>
    </row>
    <row r="301" spans="1:72" x14ac:dyDescent="0.15">
      <c r="A301" t="s">
        <v>72</v>
      </c>
      <c r="B301" t="s">
        <v>3500</v>
      </c>
      <c r="C301" t="s">
        <v>74</v>
      </c>
      <c r="D301" t="s">
        <v>74</v>
      </c>
      <c r="E301" t="s">
        <v>74</v>
      </c>
      <c r="F301" t="s">
        <v>3500</v>
      </c>
      <c r="G301" t="s">
        <v>74</v>
      </c>
      <c r="H301" t="s">
        <v>74</v>
      </c>
      <c r="I301" t="s">
        <v>3501</v>
      </c>
      <c r="J301" t="s">
        <v>384</v>
      </c>
      <c r="K301" t="s">
        <v>74</v>
      </c>
      <c r="L301" t="s">
        <v>74</v>
      </c>
      <c r="M301" t="s">
        <v>322</v>
      </c>
      <c r="N301" t="s">
        <v>78</v>
      </c>
      <c r="O301" t="s">
        <v>74</v>
      </c>
      <c r="P301" t="s">
        <v>74</v>
      </c>
      <c r="Q301" t="s">
        <v>74</v>
      </c>
      <c r="R301" t="s">
        <v>74</v>
      </c>
      <c r="S301" t="s">
        <v>74</v>
      </c>
      <c r="T301" t="s">
        <v>74</v>
      </c>
      <c r="U301" t="s">
        <v>3502</v>
      </c>
      <c r="V301" t="s">
        <v>3503</v>
      </c>
      <c r="W301" t="s">
        <v>74</v>
      </c>
      <c r="X301" t="s">
        <v>74</v>
      </c>
      <c r="Y301" t="s">
        <v>3504</v>
      </c>
      <c r="Z301" t="s">
        <v>74</v>
      </c>
      <c r="AA301" t="s">
        <v>74</v>
      </c>
      <c r="AB301" t="s">
        <v>74</v>
      </c>
      <c r="AC301" t="s">
        <v>74</v>
      </c>
      <c r="AD301" t="s">
        <v>74</v>
      </c>
      <c r="AE301" t="s">
        <v>74</v>
      </c>
      <c r="AF301" t="s">
        <v>74</v>
      </c>
      <c r="AG301">
        <v>36</v>
      </c>
      <c r="AH301">
        <v>13</v>
      </c>
      <c r="AI301">
        <v>17</v>
      </c>
      <c r="AJ301">
        <v>0</v>
      </c>
      <c r="AK301">
        <v>0</v>
      </c>
      <c r="AL301" t="s">
        <v>326</v>
      </c>
      <c r="AM301" t="s">
        <v>327</v>
      </c>
      <c r="AN301" t="s">
        <v>328</v>
      </c>
      <c r="AO301" t="s">
        <v>389</v>
      </c>
      <c r="AP301" t="s">
        <v>74</v>
      </c>
      <c r="AQ301" t="s">
        <v>74</v>
      </c>
      <c r="AR301" t="s">
        <v>390</v>
      </c>
      <c r="AS301" t="s">
        <v>391</v>
      </c>
      <c r="AT301" t="s">
        <v>3294</v>
      </c>
      <c r="AU301">
        <v>1992</v>
      </c>
      <c r="AV301">
        <v>28</v>
      </c>
      <c r="AW301">
        <v>5</v>
      </c>
      <c r="AX301" t="s">
        <v>74</v>
      </c>
      <c r="AY301" t="s">
        <v>74</v>
      </c>
      <c r="AZ301" t="s">
        <v>74</v>
      </c>
      <c r="BA301" t="s">
        <v>74</v>
      </c>
      <c r="BB301">
        <v>475</v>
      </c>
      <c r="BC301">
        <v>486</v>
      </c>
      <c r="BD301" t="s">
        <v>74</v>
      </c>
      <c r="BE301" t="s">
        <v>74</v>
      </c>
      <c r="BF301" t="s">
        <v>74</v>
      </c>
      <c r="BG301" t="s">
        <v>74</v>
      </c>
      <c r="BH301" t="s">
        <v>74</v>
      </c>
      <c r="BI301">
        <v>12</v>
      </c>
      <c r="BJ301" t="s">
        <v>392</v>
      </c>
      <c r="BK301" t="s">
        <v>92</v>
      </c>
      <c r="BL301" t="s">
        <v>392</v>
      </c>
      <c r="BM301" t="s">
        <v>3505</v>
      </c>
      <c r="BN301" t="s">
        <v>74</v>
      </c>
      <c r="BO301" t="s">
        <v>74</v>
      </c>
      <c r="BP301" t="s">
        <v>74</v>
      </c>
      <c r="BQ301" t="s">
        <v>74</v>
      </c>
      <c r="BR301" t="s">
        <v>95</v>
      </c>
      <c r="BS301" t="s">
        <v>3506</v>
      </c>
      <c r="BT301" t="str">
        <f>HYPERLINK("https%3A%2F%2Fwww.webofscience.com%2Fwos%2Fwoscc%2Ffull-record%2FWOS:A1992HZ99100004","View Full Record in Web of Science")</f>
        <v>View Full Record in Web of Science</v>
      </c>
    </row>
    <row r="302" spans="1:72" x14ac:dyDescent="0.15">
      <c r="A302" t="s">
        <v>72</v>
      </c>
      <c r="B302" t="s">
        <v>3507</v>
      </c>
      <c r="C302" t="s">
        <v>74</v>
      </c>
      <c r="D302" t="s">
        <v>74</v>
      </c>
      <c r="E302" t="s">
        <v>74</v>
      </c>
      <c r="F302" t="s">
        <v>3507</v>
      </c>
      <c r="G302" t="s">
        <v>74</v>
      </c>
      <c r="H302" t="s">
        <v>74</v>
      </c>
      <c r="I302" t="s">
        <v>3508</v>
      </c>
      <c r="J302" t="s">
        <v>2051</v>
      </c>
      <c r="K302" t="s">
        <v>74</v>
      </c>
      <c r="L302" t="s">
        <v>74</v>
      </c>
      <c r="M302" t="s">
        <v>77</v>
      </c>
      <c r="N302" t="s">
        <v>78</v>
      </c>
      <c r="O302" t="s">
        <v>74</v>
      </c>
      <c r="P302" t="s">
        <v>74</v>
      </c>
      <c r="Q302" t="s">
        <v>74</v>
      </c>
      <c r="R302" t="s">
        <v>74</v>
      </c>
      <c r="S302" t="s">
        <v>74</v>
      </c>
      <c r="T302" t="s">
        <v>74</v>
      </c>
      <c r="U302" t="s">
        <v>3509</v>
      </c>
      <c r="V302" t="s">
        <v>3510</v>
      </c>
      <c r="W302" t="s">
        <v>74</v>
      </c>
      <c r="X302" t="s">
        <v>74</v>
      </c>
      <c r="Y302" t="s">
        <v>3511</v>
      </c>
      <c r="Z302" t="s">
        <v>74</v>
      </c>
      <c r="AA302" t="s">
        <v>74</v>
      </c>
      <c r="AB302" t="s">
        <v>74</v>
      </c>
      <c r="AC302" t="s">
        <v>74</v>
      </c>
      <c r="AD302" t="s">
        <v>74</v>
      </c>
      <c r="AE302" t="s">
        <v>74</v>
      </c>
      <c r="AF302" t="s">
        <v>74</v>
      </c>
      <c r="AG302">
        <v>20</v>
      </c>
      <c r="AH302">
        <v>11</v>
      </c>
      <c r="AI302">
        <v>11</v>
      </c>
      <c r="AJ302">
        <v>0</v>
      </c>
      <c r="AK302">
        <v>2</v>
      </c>
      <c r="AL302" t="s">
        <v>255</v>
      </c>
      <c r="AM302" t="s">
        <v>84</v>
      </c>
      <c r="AN302" t="s">
        <v>256</v>
      </c>
      <c r="AO302" t="s">
        <v>2057</v>
      </c>
      <c r="AP302" t="s">
        <v>74</v>
      </c>
      <c r="AQ302" t="s">
        <v>74</v>
      </c>
      <c r="AR302" t="s">
        <v>2058</v>
      </c>
      <c r="AS302" t="s">
        <v>2059</v>
      </c>
      <c r="AT302" t="s">
        <v>3294</v>
      </c>
      <c r="AU302">
        <v>1992</v>
      </c>
      <c r="AV302">
        <v>54</v>
      </c>
      <c r="AW302">
        <v>5</v>
      </c>
      <c r="AX302" t="s">
        <v>74</v>
      </c>
      <c r="AY302" t="s">
        <v>74</v>
      </c>
      <c r="AZ302" t="s">
        <v>74</v>
      </c>
      <c r="BA302" t="s">
        <v>74</v>
      </c>
      <c r="BB302">
        <v>627</v>
      </c>
      <c r="BC302">
        <v>640</v>
      </c>
      <c r="BD302" t="s">
        <v>74</v>
      </c>
      <c r="BE302" t="s">
        <v>3512</v>
      </c>
      <c r="BF302" t="str">
        <f>HYPERLINK("http://dx.doi.org/10.1016/0021-9169(92)90101-P","http://dx.doi.org/10.1016/0021-9169(92)90101-P")</f>
        <v>http://dx.doi.org/10.1016/0021-9169(92)90101-P</v>
      </c>
      <c r="BG302" t="s">
        <v>74</v>
      </c>
      <c r="BH302" t="s">
        <v>74</v>
      </c>
      <c r="BI302">
        <v>14</v>
      </c>
      <c r="BJ302" t="s">
        <v>379</v>
      </c>
      <c r="BK302" t="s">
        <v>92</v>
      </c>
      <c r="BL302" t="s">
        <v>379</v>
      </c>
      <c r="BM302" t="s">
        <v>3513</v>
      </c>
      <c r="BN302" t="s">
        <v>74</v>
      </c>
      <c r="BO302" t="s">
        <v>74</v>
      </c>
      <c r="BP302" t="s">
        <v>74</v>
      </c>
      <c r="BQ302" t="s">
        <v>74</v>
      </c>
      <c r="BR302" t="s">
        <v>95</v>
      </c>
      <c r="BS302" t="s">
        <v>3514</v>
      </c>
      <c r="BT302" t="str">
        <f>HYPERLINK("https%3A%2F%2Fwww.webofscience.com%2Fwos%2Fwoscc%2Ffull-record%2FWOS:A1992HY12300011","View Full Record in Web of Science")</f>
        <v>View Full Record in Web of Science</v>
      </c>
    </row>
    <row r="303" spans="1:72" x14ac:dyDescent="0.15">
      <c r="A303" t="s">
        <v>72</v>
      </c>
      <c r="B303" t="s">
        <v>3515</v>
      </c>
      <c r="C303" t="s">
        <v>74</v>
      </c>
      <c r="D303" t="s">
        <v>74</v>
      </c>
      <c r="E303" t="s">
        <v>74</v>
      </c>
      <c r="F303" t="s">
        <v>3515</v>
      </c>
      <c r="G303" t="s">
        <v>74</v>
      </c>
      <c r="H303" t="s">
        <v>74</v>
      </c>
      <c r="I303" t="s">
        <v>3516</v>
      </c>
      <c r="J303" t="s">
        <v>2804</v>
      </c>
      <c r="K303" t="s">
        <v>74</v>
      </c>
      <c r="L303" t="s">
        <v>74</v>
      </c>
      <c r="M303" t="s">
        <v>77</v>
      </c>
      <c r="N303" t="s">
        <v>78</v>
      </c>
      <c r="O303" t="s">
        <v>74</v>
      </c>
      <c r="P303" t="s">
        <v>74</v>
      </c>
      <c r="Q303" t="s">
        <v>74</v>
      </c>
      <c r="R303" t="s">
        <v>74</v>
      </c>
      <c r="S303" t="s">
        <v>74</v>
      </c>
      <c r="T303" t="s">
        <v>74</v>
      </c>
      <c r="U303" t="s">
        <v>3517</v>
      </c>
      <c r="V303" t="s">
        <v>3518</v>
      </c>
      <c r="W303" t="s">
        <v>3519</v>
      </c>
      <c r="X303" t="s">
        <v>3520</v>
      </c>
      <c r="Y303" t="s">
        <v>74</v>
      </c>
      <c r="Z303" t="s">
        <v>74</v>
      </c>
      <c r="AA303" t="s">
        <v>74</v>
      </c>
      <c r="AB303" t="s">
        <v>74</v>
      </c>
      <c r="AC303" t="s">
        <v>74</v>
      </c>
      <c r="AD303" t="s">
        <v>74</v>
      </c>
      <c r="AE303" t="s">
        <v>74</v>
      </c>
      <c r="AF303" t="s">
        <v>74</v>
      </c>
      <c r="AG303">
        <v>48</v>
      </c>
      <c r="AH303">
        <v>19</v>
      </c>
      <c r="AI303">
        <v>32</v>
      </c>
      <c r="AJ303">
        <v>0</v>
      </c>
      <c r="AK303">
        <v>7</v>
      </c>
      <c r="AL303" t="s">
        <v>352</v>
      </c>
      <c r="AM303" t="s">
        <v>309</v>
      </c>
      <c r="AN303" t="s">
        <v>353</v>
      </c>
      <c r="AO303" t="s">
        <v>2810</v>
      </c>
      <c r="AP303" t="s">
        <v>2811</v>
      </c>
      <c r="AQ303" t="s">
        <v>74</v>
      </c>
      <c r="AR303" t="s">
        <v>2812</v>
      </c>
      <c r="AS303" t="s">
        <v>2813</v>
      </c>
      <c r="AT303" t="s">
        <v>3521</v>
      </c>
      <c r="AU303">
        <v>1992</v>
      </c>
      <c r="AV303">
        <v>97</v>
      </c>
      <c r="AW303" t="s">
        <v>3522</v>
      </c>
      <c r="AX303" t="s">
        <v>74</v>
      </c>
      <c r="AY303" t="s">
        <v>74</v>
      </c>
      <c r="AZ303" t="s">
        <v>74</v>
      </c>
      <c r="BA303" t="s">
        <v>74</v>
      </c>
      <c r="BB303">
        <v>6277</v>
      </c>
      <c r="BC303">
        <v>6284</v>
      </c>
      <c r="BD303" t="s">
        <v>74</v>
      </c>
      <c r="BE303" t="s">
        <v>3523</v>
      </c>
      <c r="BF303" t="str">
        <f>HYPERLINK("http://dx.doi.org/10.1029/92JA00142","http://dx.doi.org/10.1029/92JA00142")</f>
        <v>http://dx.doi.org/10.1029/92JA00142</v>
      </c>
      <c r="BG303" t="s">
        <v>74</v>
      </c>
      <c r="BH303" t="s">
        <v>74</v>
      </c>
      <c r="BI303">
        <v>8</v>
      </c>
      <c r="BJ303" t="s">
        <v>2817</v>
      </c>
      <c r="BK303" t="s">
        <v>92</v>
      </c>
      <c r="BL303" t="s">
        <v>2817</v>
      </c>
      <c r="BM303" t="s">
        <v>3524</v>
      </c>
      <c r="BN303" t="s">
        <v>74</v>
      </c>
      <c r="BO303" t="s">
        <v>74</v>
      </c>
      <c r="BP303" t="s">
        <v>74</v>
      </c>
      <c r="BQ303" t="s">
        <v>74</v>
      </c>
      <c r="BR303" t="s">
        <v>95</v>
      </c>
      <c r="BS303" t="s">
        <v>3525</v>
      </c>
      <c r="BT303" t="str">
        <f>HYPERLINK("https%3A%2F%2Fwww.webofscience.com%2Fwos%2Fwoscc%2Ffull-record%2FWOS:A1992HT74300007","View Full Record in Web of Science")</f>
        <v>View Full Record in Web of Science</v>
      </c>
    </row>
    <row r="304" spans="1:72" x14ac:dyDescent="0.15">
      <c r="A304" t="s">
        <v>72</v>
      </c>
      <c r="B304" t="s">
        <v>3526</v>
      </c>
      <c r="C304" t="s">
        <v>74</v>
      </c>
      <c r="D304" t="s">
        <v>74</v>
      </c>
      <c r="E304" t="s">
        <v>74</v>
      </c>
      <c r="F304" t="s">
        <v>3526</v>
      </c>
      <c r="G304" t="s">
        <v>74</v>
      </c>
      <c r="H304" t="s">
        <v>74</v>
      </c>
      <c r="I304" t="s">
        <v>3527</v>
      </c>
      <c r="J304" t="s">
        <v>2105</v>
      </c>
      <c r="K304" t="s">
        <v>74</v>
      </c>
      <c r="L304" t="s">
        <v>74</v>
      </c>
      <c r="M304" t="s">
        <v>77</v>
      </c>
      <c r="N304" t="s">
        <v>78</v>
      </c>
      <c r="O304" t="s">
        <v>74</v>
      </c>
      <c r="P304" t="s">
        <v>74</v>
      </c>
      <c r="Q304" t="s">
        <v>74</v>
      </c>
      <c r="R304" t="s">
        <v>74</v>
      </c>
      <c r="S304" t="s">
        <v>74</v>
      </c>
      <c r="T304" t="s">
        <v>3528</v>
      </c>
      <c r="U304" t="s">
        <v>3529</v>
      </c>
      <c r="V304" t="s">
        <v>3530</v>
      </c>
      <c r="W304" t="s">
        <v>74</v>
      </c>
      <c r="X304" t="s">
        <v>74</v>
      </c>
      <c r="Y304" t="s">
        <v>3531</v>
      </c>
      <c r="Z304" t="s">
        <v>74</v>
      </c>
      <c r="AA304" t="s">
        <v>74</v>
      </c>
      <c r="AB304" t="s">
        <v>74</v>
      </c>
      <c r="AC304" t="s">
        <v>74</v>
      </c>
      <c r="AD304" t="s">
        <v>74</v>
      </c>
      <c r="AE304" t="s">
        <v>74</v>
      </c>
      <c r="AF304" t="s">
        <v>74</v>
      </c>
      <c r="AG304">
        <v>22</v>
      </c>
      <c r="AH304">
        <v>6</v>
      </c>
      <c r="AI304">
        <v>7</v>
      </c>
      <c r="AJ304">
        <v>0</v>
      </c>
      <c r="AK304">
        <v>4</v>
      </c>
      <c r="AL304" t="s">
        <v>2112</v>
      </c>
      <c r="AM304" t="s">
        <v>501</v>
      </c>
      <c r="AN304" t="s">
        <v>2113</v>
      </c>
      <c r="AO304" t="s">
        <v>2114</v>
      </c>
      <c r="AP304" t="s">
        <v>74</v>
      </c>
      <c r="AQ304" t="s">
        <v>74</v>
      </c>
      <c r="AR304" t="s">
        <v>2115</v>
      </c>
      <c r="AS304" t="s">
        <v>2116</v>
      </c>
      <c r="AT304" t="s">
        <v>3397</v>
      </c>
      <c r="AU304">
        <v>1992</v>
      </c>
      <c r="AV304">
        <v>26</v>
      </c>
      <c r="AW304">
        <v>3</v>
      </c>
      <c r="AX304" t="s">
        <v>74</v>
      </c>
      <c r="AY304" t="s">
        <v>74</v>
      </c>
      <c r="AZ304" t="s">
        <v>74</v>
      </c>
      <c r="BA304" t="s">
        <v>74</v>
      </c>
      <c r="BB304">
        <v>663</v>
      </c>
      <c r="BC304">
        <v>674</v>
      </c>
      <c r="BD304" t="s">
        <v>74</v>
      </c>
      <c r="BE304" t="s">
        <v>3532</v>
      </c>
      <c r="BF304" t="str">
        <f>HYPERLINK("http://dx.doi.org/10.1080/00222939200770411","http://dx.doi.org/10.1080/00222939200770411")</f>
        <v>http://dx.doi.org/10.1080/00222939200770411</v>
      </c>
      <c r="BG304" t="s">
        <v>74</v>
      </c>
      <c r="BH304" t="s">
        <v>74</v>
      </c>
      <c r="BI304">
        <v>12</v>
      </c>
      <c r="BJ304" t="s">
        <v>2118</v>
      </c>
      <c r="BK304" t="s">
        <v>92</v>
      </c>
      <c r="BL304" t="s">
        <v>2119</v>
      </c>
      <c r="BM304" t="s">
        <v>3533</v>
      </c>
      <c r="BN304" t="s">
        <v>74</v>
      </c>
      <c r="BO304" t="s">
        <v>74</v>
      </c>
      <c r="BP304" t="s">
        <v>74</v>
      </c>
      <c r="BQ304" t="s">
        <v>74</v>
      </c>
      <c r="BR304" t="s">
        <v>95</v>
      </c>
      <c r="BS304" t="s">
        <v>3534</v>
      </c>
      <c r="BT304" t="str">
        <f>HYPERLINK("https%3A%2F%2Fwww.webofscience.com%2Fwos%2Fwoscc%2Ffull-record%2FWOS:A1992JJ33100012","View Full Record in Web of Science")</f>
        <v>View Full Record in Web of Science</v>
      </c>
    </row>
    <row r="305" spans="1:72" x14ac:dyDescent="0.15">
      <c r="A305" t="s">
        <v>72</v>
      </c>
      <c r="B305" t="s">
        <v>3535</v>
      </c>
      <c r="C305" t="s">
        <v>74</v>
      </c>
      <c r="D305" t="s">
        <v>74</v>
      </c>
      <c r="E305" t="s">
        <v>74</v>
      </c>
      <c r="F305" t="s">
        <v>3535</v>
      </c>
      <c r="G305" t="s">
        <v>74</v>
      </c>
      <c r="H305" t="s">
        <v>74</v>
      </c>
      <c r="I305" t="s">
        <v>3536</v>
      </c>
      <c r="J305" t="s">
        <v>3537</v>
      </c>
      <c r="K305" t="s">
        <v>74</v>
      </c>
      <c r="L305" t="s">
        <v>74</v>
      </c>
      <c r="M305" t="s">
        <v>77</v>
      </c>
      <c r="N305" t="s">
        <v>78</v>
      </c>
      <c r="O305" t="s">
        <v>74</v>
      </c>
      <c r="P305" t="s">
        <v>74</v>
      </c>
      <c r="Q305" t="s">
        <v>74</v>
      </c>
      <c r="R305" t="s">
        <v>74</v>
      </c>
      <c r="S305" t="s">
        <v>74</v>
      </c>
      <c r="T305" t="s">
        <v>74</v>
      </c>
      <c r="U305" t="s">
        <v>3538</v>
      </c>
      <c r="V305" t="s">
        <v>3539</v>
      </c>
      <c r="W305" t="s">
        <v>3540</v>
      </c>
      <c r="X305" t="s">
        <v>74</v>
      </c>
      <c r="Y305" t="s">
        <v>3541</v>
      </c>
      <c r="Z305" t="s">
        <v>74</v>
      </c>
      <c r="AA305" t="s">
        <v>3542</v>
      </c>
      <c r="AB305" t="s">
        <v>3543</v>
      </c>
      <c r="AC305" t="s">
        <v>74</v>
      </c>
      <c r="AD305" t="s">
        <v>74</v>
      </c>
      <c r="AE305" t="s">
        <v>74</v>
      </c>
      <c r="AF305" t="s">
        <v>74</v>
      </c>
      <c r="AG305">
        <v>14</v>
      </c>
      <c r="AH305">
        <v>14</v>
      </c>
      <c r="AI305">
        <v>16</v>
      </c>
      <c r="AJ305">
        <v>0</v>
      </c>
      <c r="AK305">
        <v>4</v>
      </c>
      <c r="AL305" t="s">
        <v>3544</v>
      </c>
      <c r="AM305" t="s">
        <v>3545</v>
      </c>
      <c r="AN305" t="s">
        <v>3546</v>
      </c>
      <c r="AO305" t="s">
        <v>3547</v>
      </c>
      <c r="AP305" t="s">
        <v>74</v>
      </c>
      <c r="AQ305" t="s">
        <v>74</v>
      </c>
      <c r="AR305" t="s">
        <v>3548</v>
      </c>
      <c r="AS305" t="s">
        <v>3549</v>
      </c>
      <c r="AT305" t="s">
        <v>3294</v>
      </c>
      <c r="AU305">
        <v>1992</v>
      </c>
      <c r="AV305">
        <v>159</v>
      </c>
      <c r="AW305">
        <v>1</v>
      </c>
      <c r="AX305" t="s">
        <v>74</v>
      </c>
      <c r="AY305" t="s">
        <v>74</v>
      </c>
      <c r="AZ305" t="s">
        <v>74</v>
      </c>
      <c r="BA305" t="s">
        <v>74</v>
      </c>
      <c r="BB305">
        <v>21</v>
      </c>
      <c r="BC305">
        <v>28</v>
      </c>
      <c r="BD305" t="s">
        <v>74</v>
      </c>
      <c r="BE305" t="s">
        <v>3550</v>
      </c>
      <c r="BF305" t="str">
        <f>HYPERLINK("http://dx.doi.org/10.1007/BF02041013","http://dx.doi.org/10.1007/BF02041013")</f>
        <v>http://dx.doi.org/10.1007/BF02041013</v>
      </c>
      <c r="BG305" t="s">
        <v>74</v>
      </c>
      <c r="BH305" t="s">
        <v>74</v>
      </c>
      <c r="BI305">
        <v>8</v>
      </c>
      <c r="BJ305" t="s">
        <v>3551</v>
      </c>
      <c r="BK305" t="s">
        <v>92</v>
      </c>
      <c r="BL305" t="s">
        <v>3552</v>
      </c>
      <c r="BM305" t="s">
        <v>3553</v>
      </c>
      <c r="BN305" t="s">
        <v>74</v>
      </c>
      <c r="BO305" t="s">
        <v>74</v>
      </c>
      <c r="BP305" t="s">
        <v>74</v>
      </c>
      <c r="BQ305" t="s">
        <v>74</v>
      </c>
      <c r="BR305" t="s">
        <v>95</v>
      </c>
      <c r="BS305" t="s">
        <v>3554</v>
      </c>
      <c r="BT305" t="str">
        <f>HYPERLINK("https%3A%2F%2Fwww.webofscience.com%2Fwos%2Fwoscc%2Ffull-record%2FWOS:A1992JC59800004","View Full Record in Web of Science")</f>
        <v>View Full Record in Web of Science</v>
      </c>
    </row>
    <row r="306" spans="1:72" x14ac:dyDescent="0.15">
      <c r="A306" t="s">
        <v>72</v>
      </c>
      <c r="B306" t="s">
        <v>3555</v>
      </c>
      <c r="C306" t="s">
        <v>74</v>
      </c>
      <c r="D306" t="s">
        <v>74</v>
      </c>
      <c r="E306" t="s">
        <v>74</v>
      </c>
      <c r="F306" t="s">
        <v>3555</v>
      </c>
      <c r="G306" t="s">
        <v>74</v>
      </c>
      <c r="H306" t="s">
        <v>74</v>
      </c>
      <c r="I306" t="s">
        <v>3556</v>
      </c>
      <c r="J306" t="s">
        <v>1520</v>
      </c>
      <c r="K306" t="s">
        <v>74</v>
      </c>
      <c r="L306" t="s">
        <v>74</v>
      </c>
      <c r="M306" t="s">
        <v>77</v>
      </c>
      <c r="N306" t="s">
        <v>78</v>
      </c>
      <c r="O306" t="s">
        <v>74</v>
      </c>
      <c r="P306" t="s">
        <v>74</v>
      </c>
      <c r="Q306" t="s">
        <v>74</v>
      </c>
      <c r="R306" t="s">
        <v>74</v>
      </c>
      <c r="S306" t="s">
        <v>74</v>
      </c>
      <c r="T306" t="s">
        <v>74</v>
      </c>
      <c r="U306" t="s">
        <v>3557</v>
      </c>
      <c r="V306" t="s">
        <v>3558</v>
      </c>
      <c r="W306" t="s">
        <v>3559</v>
      </c>
      <c r="X306" t="s">
        <v>2254</v>
      </c>
      <c r="Y306" t="s">
        <v>3560</v>
      </c>
      <c r="Z306" t="s">
        <v>74</v>
      </c>
      <c r="AA306" t="s">
        <v>74</v>
      </c>
      <c r="AB306" t="s">
        <v>74</v>
      </c>
      <c r="AC306" t="s">
        <v>74</v>
      </c>
      <c r="AD306" t="s">
        <v>74</v>
      </c>
      <c r="AE306" t="s">
        <v>74</v>
      </c>
      <c r="AF306" t="s">
        <v>74</v>
      </c>
      <c r="AG306">
        <v>21</v>
      </c>
      <c r="AH306">
        <v>39</v>
      </c>
      <c r="AI306">
        <v>45</v>
      </c>
      <c r="AJ306">
        <v>0</v>
      </c>
      <c r="AK306">
        <v>2</v>
      </c>
      <c r="AL306" t="s">
        <v>1392</v>
      </c>
      <c r="AM306" t="s">
        <v>205</v>
      </c>
      <c r="AN306" t="s">
        <v>1393</v>
      </c>
      <c r="AO306" t="s">
        <v>1526</v>
      </c>
      <c r="AP306" t="s">
        <v>74</v>
      </c>
      <c r="AQ306" t="s">
        <v>74</v>
      </c>
      <c r="AR306" t="s">
        <v>1528</v>
      </c>
      <c r="AS306" t="s">
        <v>1529</v>
      </c>
      <c r="AT306" t="s">
        <v>3294</v>
      </c>
      <c r="AU306">
        <v>1992</v>
      </c>
      <c r="AV306">
        <v>72</v>
      </c>
      <c r="AW306">
        <v>2</v>
      </c>
      <c r="AX306" t="s">
        <v>74</v>
      </c>
      <c r="AY306" t="s">
        <v>74</v>
      </c>
      <c r="AZ306" t="s">
        <v>74</v>
      </c>
      <c r="BA306" t="s">
        <v>74</v>
      </c>
      <c r="BB306">
        <v>281</v>
      </c>
      <c r="BC306">
        <v>291</v>
      </c>
      <c r="BD306" t="s">
        <v>74</v>
      </c>
      <c r="BE306" t="s">
        <v>3561</v>
      </c>
      <c r="BF306" t="str">
        <f>HYPERLINK("http://dx.doi.org/10.1017/S0025315400037693","http://dx.doi.org/10.1017/S0025315400037693")</f>
        <v>http://dx.doi.org/10.1017/S0025315400037693</v>
      </c>
      <c r="BG306" t="s">
        <v>74</v>
      </c>
      <c r="BH306" t="s">
        <v>74</v>
      </c>
      <c r="BI306">
        <v>11</v>
      </c>
      <c r="BJ306" t="s">
        <v>606</v>
      </c>
      <c r="BK306" t="s">
        <v>92</v>
      </c>
      <c r="BL306" t="s">
        <v>606</v>
      </c>
      <c r="BM306" t="s">
        <v>3562</v>
      </c>
      <c r="BN306" t="s">
        <v>74</v>
      </c>
      <c r="BO306" t="s">
        <v>74</v>
      </c>
      <c r="BP306" t="s">
        <v>74</v>
      </c>
      <c r="BQ306" t="s">
        <v>74</v>
      </c>
      <c r="BR306" t="s">
        <v>95</v>
      </c>
      <c r="BS306" t="s">
        <v>3563</v>
      </c>
      <c r="BT306" t="str">
        <f>HYPERLINK("https%3A%2F%2Fwww.webofscience.com%2Fwos%2Fwoscc%2Ffull-record%2FWOS:A1992HU70600002","View Full Record in Web of Science")</f>
        <v>View Full Record in Web of Science</v>
      </c>
    </row>
    <row r="307" spans="1:72" x14ac:dyDescent="0.15">
      <c r="A307" t="s">
        <v>72</v>
      </c>
      <c r="B307" t="s">
        <v>3564</v>
      </c>
      <c r="C307" t="s">
        <v>74</v>
      </c>
      <c r="D307" t="s">
        <v>74</v>
      </c>
      <c r="E307" t="s">
        <v>74</v>
      </c>
      <c r="F307" t="s">
        <v>3564</v>
      </c>
      <c r="G307" t="s">
        <v>74</v>
      </c>
      <c r="H307" t="s">
        <v>74</v>
      </c>
      <c r="I307" t="s">
        <v>3565</v>
      </c>
      <c r="J307" t="s">
        <v>1520</v>
      </c>
      <c r="K307" t="s">
        <v>74</v>
      </c>
      <c r="L307" t="s">
        <v>74</v>
      </c>
      <c r="M307" t="s">
        <v>77</v>
      </c>
      <c r="N307" t="s">
        <v>78</v>
      </c>
      <c r="O307" t="s">
        <v>74</v>
      </c>
      <c r="P307" t="s">
        <v>74</v>
      </c>
      <c r="Q307" t="s">
        <v>74</v>
      </c>
      <c r="R307" t="s">
        <v>74</v>
      </c>
      <c r="S307" t="s">
        <v>74</v>
      </c>
      <c r="T307" t="s">
        <v>74</v>
      </c>
      <c r="U307" t="s">
        <v>3566</v>
      </c>
      <c r="V307" t="s">
        <v>3567</v>
      </c>
      <c r="W307" t="s">
        <v>74</v>
      </c>
      <c r="X307" t="s">
        <v>74</v>
      </c>
      <c r="Y307" t="s">
        <v>3568</v>
      </c>
      <c r="Z307" t="s">
        <v>74</v>
      </c>
      <c r="AA307" t="s">
        <v>74</v>
      </c>
      <c r="AB307" t="s">
        <v>3569</v>
      </c>
      <c r="AC307" t="s">
        <v>74</v>
      </c>
      <c r="AD307" t="s">
        <v>74</v>
      </c>
      <c r="AE307" t="s">
        <v>74</v>
      </c>
      <c r="AF307" t="s">
        <v>74</v>
      </c>
      <c r="AG307">
        <v>16</v>
      </c>
      <c r="AH307">
        <v>29</v>
      </c>
      <c r="AI307">
        <v>37</v>
      </c>
      <c r="AJ307">
        <v>0</v>
      </c>
      <c r="AK307">
        <v>2</v>
      </c>
      <c r="AL307" t="s">
        <v>1392</v>
      </c>
      <c r="AM307" t="s">
        <v>205</v>
      </c>
      <c r="AN307" t="s">
        <v>1393</v>
      </c>
      <c r="AO307" t="s">
        <v>1526</v>
      </c>
      <c r="AP307" t="s">
        <v>74</v>
      </c>
      <c r="AQ307" t="s">
        <v>74</v>
      </c>
      <c r="AR307" t="s">
        <v>1528</v>
      </c>
      <c r="AS307" t="s">
        <v>1529</v>
      </c>
      <c r="AT307" t="s">
        <v>3294</v>
      </c>
      <c r="AU307">
        <v>1992</v>
      </c>
      <c r="AV307">
        <v>72</v>
      </c>
      <c r="AW307">
        <v>2</v>
      </c>
      <c r="AX307" t="s">
        <v>74</v>
      </c>
      <c r="AY307" t="s">
        <v>74</v>
      </c>
      <c r="AZ307" t="s">
        <v>74</v>
      </c>
      <c r="BA307" t="s">
        <v>74</v>
      </c>
      <c r="BB307">
        <v>293</v>
      </c>
      <c r="BC307">
        <v>300</v>
      </c>
      <c r="BD307" t="s">
        <v>74</v>
      </c>
      <c r="BE307" t="s">
        <v>3570</v>
      </c>
      <c r="BF307" t="str">
        <f>HYPERLINK("http://dx.doi.org/10.1017/S002531540003770X","http://dx.doi.org/10.1017/S002531540003770X")</f>
        <v>http://dx.doi.org/10.1017/S002531540003770X</v>
      </c>
      <c r="BG307" t="s">
        <v>74</v>
      </c>
      <c r="BH307" t="s">
        <v>74</v>
      </c>
      <c r="BI307">
        <v>8</v>
      </c>
      <c r="BJ307" t="s">
        <v>606</v>
      </c>
      <c r="BK307" t="s">
        <v>92</v>
      </c>
      <c r="BL307" t="s">
        <v>606</v>
      </c>
      <c r="BM307" t="s">
        <v>3562</v>
      </c>
      <c r="BN307" t="s">
        <v>74</v>
      </c>
      <c r="BO307" t="s">
        <v>74</v>
      </c>
      <c r="BP307" t="s">
        <v>74</v>
      </c>
      <c r="BQ307" t="s">
        <v>74</v>
      </c>
      <c r="BR307" t="s">
        <v>95</v>
      </c>
      <c r="BS307" t="s">
        <v>3571</v>
      </c>
      <c r="BT307" t="str">
        <f>HYPERLINK("https%3A%2F%2Fwww.webofscience.com%2Fwos%2Fwoscc%2Ffull-record%2FWOS:A1992HU70600003","View Full Record in Web of Science")</f>
        <v>View Full Record in Web of Science</v>
      </c>
    </row>
    <row r="308" spans="1:72" x14ac:dyDescent="0.15">
      <c r="A308" t="s">
        <v>72</v>
      </c>
      <c r="B308" t="s">
        <v>3572</v>
      </c>
      <c r="C308" t="s">
        <v>74</v>
      </c>
      <c r="D308" t="s">
        <v>74</v>
      </c>
      <c r="E308" t="s">
        <v>74</v>
      </c>
      <c r="F308" t="s">
        <v>3572</v>
      </c>
      <c r="G308" t="s">
        <v>74</v>
      </c>
      <c r="H308" t="s">
        <v>74</v>
      </c>
      <c r="I308" t="s">
        <v>3573</v>
      </c>
      <c r="J308" t="s">
        <v>2873</v>
      </c>
      <c r="K308" t="s">
        <v>74</v>
      </c>
      <c r="L308" t="s">
        <v>74</v>
      </c>
      <c r="M308" t="s">
        <v>77</v>
      </c>
      <c r="N308" t="s">
        <v>78</v>
      </c>
      <c r="O308" t="s">
        <v>74</v>
      </c>
      <c r="P308" t="s">
        <v>74</v>
      </c>
      <c r="Q308" t="s">
        <v>74</v>
      </c>
      <c r="R308" t="s">
        <v>74</v>
      </c>
      <c r="S308" t="s">
        <v>74</v>
      </c>
      <c r="T308" t="s">
        <v>74</v>
      </c>
      <c r="U308" t="s">
        <v>74</v>
      </c>
      <c r="V308" t="s">
        <v>3574</v>
      </c>
      <c r="W308" t="s">
        <v>74</v>
      </c>
      <c r="X308" t="s">
        <v>74</v>
      </c>
      <c r="Y308" t="s">
        <v>3575</v>
      </c>
      <c r="Z308" t="s">
        <v>74</v>
      </c>
      <c r="AA308" t="s">
        <v>74</v>
      </c>
      <c r="AB308" t="s">
        <v>74</v>
      </c>
      <c r="AC308" t="s">
        <v>74</v>
      </c>
      <c r="AD308" t="s">
        <v>74</v>
      </c>
      <c r="AE308" t="s">
        <v>74</v>
      </c>
      <c r="AF308" t="s">
        <v>74</v>
      </c>
      <c r="AG308">
        <v>16</v>
      </c>
      <c r="AH308">
        <v>8</v>
      </c>
      <c r="AI308">
        <v>11</v>
      </c>
      <c r="AJ308">
        <v>0</v>
      </c>
      <c r="AK308">
        <v>4</v>
      </c>
      <c r="AL308" t="s">
        <v>1496</v>
      </c>
      <c r="AM308" t="s">
        <v>84</v>
      </c>
      <c r="AN308" t="s">
        <v>1497</v>
      </c>
      <c r="AO308" t="s">
        <v>2880</v>
      </c>
      <c r="AP308" t="s">
        <v>74</v>
      </c>
      <c r="AQ308" t="s">
        <v>74</v>
      </c>
      <c r="AR308" t="s">
        <v>2881</v>
      </c>
      <c r="AS308" t="s">
        <v>2882</v>
      </c>
      <c r="AT308" t="s">
        <v>3294</v>
      </c>
      <c r="AU308">
        <v>1992</v>
      </c>
      <c r="AV308">
        <v>227</v>
      </c>
      <c r="AW308" t="s">
        <v>74</v>
      </c>
      <c r="AX308">
        <v>1</v>
      </c>
      <c r="AY308" t="s">
        <v>74</v>
      </c>
      <c r="AZ308" t="s">
        <v>74</v>
      </c>
      <c r="BA308" t="s">
        <v>74</v>
      </c>
      <c r="BB308">
        <v>145</v>
      </c>
      <c r="BC308">
        <v>162</v>
      </c>
      <c r="BD308" t="s">
        <v>74</v>
      </c>
      <c r="BE308" t="s">
        <v>3576</v>
      </c>
      <c r="BF308" t="str">
        <f>HYPERLINK("http://dx.doi.org/10.1111/j.1469-7998.1992.tb04350.x","http://dx.doi.org/10.1111/j.1469-7998.1992.tb04350.x")</f>
        <v>http://dx.doi.org/10.1111/j.1469-7998.1992.tb04350.x</v>
      </c>
      <c r="BG308" t="s">
        <v>74</v>
      </c>
      <c r="BH308" t="s">
        <v>74</v>
      </c>
      <c r="BI308">
        <v>18</v>
      </c>
      <c r="BJ308" t="s">
        <v>243</v>
      </c>
      <c r="BK308" t="s">
        <v>92</v>
      </c>
      <c r="BL308" t="s">
        <v>243</v>
      </c>
      <c r="BM308" t="s">
        <v>3577</v>
      </c>
      <c r="BN308" t="s">
        <v>74</v>
      </c>
      <c r="BO308" t="s">
        <v>74</v>
      </c>
      <c r="BP308" t="s">
        <v>74</v>
      </c>
      <c r="BQ308" t="s">
        <v>74</v>
      </c>
      <c r="BR308" t="s">
        <v>95</v>
      </c>
      <c r="BS308" t="s">
        <v>3578</v>
      </c>
      <c r="BT308" t="str">
        <f>HYPERLINK("https%3A%2F%2Fwww.webofscience.com%2Fwos%2Fwoscc%2Ffull-record%2FWOS:A1992HV68600011","View Full Record in Web of Science")</f>
        <v>View Full Record in Web of Science</v>
      </c>
    </row>
    <row r="309" spans="1:72" x14ac:dyDescent="0.15">
      <c r="A309" t="s">
        <v>72</v>
      </c>
      <c r="B309" t="s">
        <v>3579</v>
      </c>
      <c r="C309" t="s">
        <v>74</v>
      </c>
      <c r="D309" t="s">
        <v>74</v>
      </c>
      <c r="E309" t="s">
        <v>74</v>
      </c>
      <c r="F309" t="s">
        <v>3579</v>
      </c>
      <c r="G309" t="s">
        <v>74</v>
      </c>
      <c r="H309" t="s">
        <v>74</v>
      </c>
      <c r="I309" t="s">
        <v>3580</v>
      </c>
      <c r="J309" t="s">
        <v>3581</v>
      </c>
      <c r="K309" t="s">
        <v>74</v>
      </c>
      <c r="L309" t="s">
        <v>74</v>
      </c>
      <c r="M309" t="s">
        <v>77</v>
      </c>
      <c r="N309" t="s">
        <v>78</v>
      </c>
      <c r="O309" t="s">
        <v>74</v>
      </c>
      <c r="P309" t="s">
        <v>74</v>
      </c>
      <c r="Q309" t="s">
        <v>74</v>
      </c>
      <c r="R309" t="s">
        <v>74</v>
      </c>
      <c r="S309" t="s">
        <v>74</v>
      </c>
      <c r="T309" t="s">
        <v>74</v>
      </c>
      <c r="U309" t="s">
        <v>74</v>
      </c>
      <c r="V309" t="s">
        <v>74</v>
      </c>
      <c r="W309" t="s">
        <v>74</v>
      </c>
      <c r="X309" t="s">
        <v>74</v>
      </c>
      <c r="Y309" t="s">
        <v>3582</v>
      </c>
      <c r="Z309" t="s">
        <v>74</v>
      </c>
      <c r="AA309" t="s">
        <v>74</v>
      </c>
      <c r="AB309" t="s">
        <v>74</v>
      </c>
      <c r="AC309" t="s">
        <v>74</v>
      </c>
      <c r="AD309" t="s">
        <v>74</v>
      </c>
      <c r="AE309" t="s">
        <v>74</v>
      </c>
      <c r="AF309" t="s">
        <v>74</v>
      </c>
      <c r="AG309">
        <v>0</v>
      </c>
      <c r="AH309">
        <v>1</v>
      </c>
      <c r="AI309">
        <v>1</v>
      </c>
      <c r="AJ309">
        <v>0</v>
      </c>
      <c r="AK309">
        <v>0</v>
      </c>
      <c r="AL309" t="s">
        <v>255</v>
      </c>
      <c r="AM309" t="s">
        <v>84</v>
      </c>
      <c r="AN309" t="s">
        <v>1940</v>
      </c>
      <c r="AO309" t="s">
        <v>3583</v>
      </c>
      <c r="AP309" t="s">
        <v>3584</v>
      </c>
      <c r="AQ309" t="s">
        <v>74</v>
      </c>
      <c r="AR309" t="s">
        <v>3585</v>
      </c>
      <c r="AS309" t="s">
        <v>3586</v>
      </c>
      <c r="AT309" t="s">
        <v>3294</v>
      </c>
      <c r="AU309">
        <v>1992</v>
      </c>
      <c r="AV309">
        <v>24</v>
      </c>
      <c r="AW309">
        <v>5</v>
      </c>
      <c r="AX309" t="s">
        <v>74</v>
      </c>
      <c r="AY309" t="s">
        <v>74</v>
      </c>
      <c r="AZ309" t="s">
        <v>74</v>
      </c>
      <c r="BA309" t="s">
        <v>74</v>
      </c>
      <c r="BB309">
        <v>228</v>
      </c>
      <c r="BC309">
        <v>230</v>
      </c>
      <c r="BD309" t="s">
        <v>74</v>
      </c>
      <c r="BE309" t="s">
        <v>3587</v>
      </c>
      <c r="BF309" t="str">
        <f>HYPERLINK("http://dx.doi.org/10.1016/0025-326X(92)90558-N","http://dx.doi.org/10.1016/0025-326X(92)90558-N")</f>
        <v>http://dx.doi.org/10.1016/0025-326X(92)90558-N</v>
      </c>
      <c r="BG309" t="s">
        <v>74</v>
      </c>
      <c r="BH309" t="s">
        <v>74</v>
      </c>
      <c r="BI309">
        <v>3</v>
      </c>
      <c r="BJ309" t="s">
        <v>3588</v>
      </c>
      <c r="BK309" t="s">
        <v>92</v>
      </c>
      <c r="BL309" t="s">
        <v>3589</v>
      </c>
      <c r="BM309" t="s">
        <v>3590</v>
      </c>
      <c r="BN309" t="s">
        <v>74</v>
      </c>
      <c r="BO309" t="s">
        <v>74</v>
      </c>
      <c r="BP309" t="s">
        <v>74</v>
      </c>
      <c r="BQ309" t="s">
        <v>74</v>
      </c>
      <c r="BR309" t="s">
        <v>95</v>
      </c>
      <c r="BS309" t="s">
        <v>3591</v>
      </c>
      <c r="BT309" t="str">
        <f>HYPERLINK("https%3A%2F%2Fwww.webofscience.com%2Fwos%2Fwoscc%2Ffull-record%2FWOS:A1992HY17400004","View Full Record in Web of Science")</f>
        <v>View Full Record in Web of Science</v>
      </c>
    </row>
    <row r="310" spans="1:72" x14ac:dyDescent="0.15">
      <c r="A310" t="s">
        <v>72</v>
      </c>
      <c r="B310" t="s">
        <v>3592</v>
      </c>
      <c r="C310" t="s">
        <v>74</v>
      </c>
      <c r="D310" t="s">
        <v>74</v>
      </c>
      <c r="E310" t="s">
        <v>74</v>
      </c>
      <c r="F310" t="s">
        <v>3592</v>
      </c>
      <c r="G310" t="s">
        <v>74</v>
      </c>
      <c r="H310" t="s">
        <v>74</v>
      </c>
      <c r="I310" t="s">
        <v>3593</v>
      </c>
      <c r="J310" t="s">
        <v>577</v>
      </c>
      <c r="K310" t="s">
        <v>74</v>
      </c>
      <c r="L310" t="s">
        <v>74</v>
      </c>
      <c r="M310" t="s">
        <v>322</v>
      </c>
      <c r="N310" t="s">
        <v>78</v>
      </c>
      <c r="O310" t="s">
        <v>74</v>
      </c>
      <c r="P310" t="s">
        <v>74</v>
      </c>
      <c r="Q310" t="s">
        <v>74</v>
      </c>
      <c r="R310" t="s">
        <v>74</v>
      </c>
      <c r="S310" t="s">
        <v>74</v>
      </c>
      <c r="T310" t="s">
        <v>74</v>
      </c>
      <c r="U310" t="s">
        <v>74</v>
      </c>
      <c r="V310" t="s">
        <v>3594</v>
      </c>
      <c r="W310" t="s">
        <v>74</v>
      </c>
      <c r="X310" t="s">
        <v>74</v>
      </c>
      <c r="Y310" t="s">
        <v>3595</v>
      </c>
      <c r="Z310" t="s">
        <v>74</v>
      </c>
      <c r="AA310" t="s">
        <v>3596</v>
      </c>
      <c r="AB310" t="s">
        <v>3597</v>
      </c>
      <c r="AC310" t="s">
        <v>74</v>
      </c>
      <c r="AD310" t="s">
        <v>74</v>
      </c>
      <c r="AE310" t="s">
        <v>74</v>
      </c>
      <c r="AF310" t="s">
        <v>74</v>
      </c>
      <c r="AG310">
        <v>18</v>
      </c>
      <c r="AH310">
        <v>18</v>
      </c>
      <c r="AI310">
        <v>23</v>
      </c>
      <c r="AJ310">
        <v>0</v>
      </c>
      <c r="AK310">
        <v>3</v>
      </c>
      <c r="AL310" t="s">
        <v>326</v>
      </c>
      <c r="AM310" t="s">
        <v>327</v>
      </c>
      <c r="AN310" t="s">
        <v>328</v>
      </c>
      <c r="AO310" t="s">
        <v>581</v>
      </c>
      <c r="AP310" t="s">
        <v>74</v>
      </c>
      <c r="AQ310" t="s">
        <v>74</v>
      </c>
      <c r="AR310" t="s">
        <v>582</v>
      </c>
      <c r="AS310" t="s">
        <v>583</v>
      </c>
      <c r="AT310" t="s">
        <v>3397</v>
      </c>
      <c r="AU310">
        <v>1992</v>
      </c>
      <c r="AV310">
        <v>32</v>
      </c>
      <c r="AW310">
        <v>3</v>
      </c>
      <c r="AX310" t="s">
        <v>74</v>
      </c>
      <c r="AY310" t="s">
        <v>74</v>
      </c>
      <c r="AZ310" t="s">
        <v>74</v>
      </c>
      <c r="BA310" t="s">
        <v>74</v>
      </c>
      <c r="BB310">
        <v>395</v>
      </c>
      <c r="BC310">
        <v>405</v>
      </c>
      <c r="BD310" t="s">
        <v>74</v>
      </c>
      <c r="BE310" t="s">
        <v>74</v>
      </c>
      <c r="BF310" t="s">
        <v>74</v>
      </c>
      <c r="BG310" t="s">
        <v>74</v>
      </c>
      <c r="BH310" t="s">
        <v>74</v>
      </c>
      <c r="BI310">
        <v>11</v>
      </c>
      <c r="BJ310" t="s">
        <v>584</v>
      </c>
      <c r="BK310" t="s">
        <v>92</v>
      </c>
      <c r="BL310" t="s">
        <v>584</v>
      </c>
      <c r="BM310" t="s">
        <v>3598</v>
      </c>
      <c r="BN310" t="s">
        <v>74</v>
      </c>
      <c r="BO310" t="s">
        <v>74</v>
      </c>
      <c r="BP310" t="s">
        <v>74</v>
      </c>
      <c r="BQ310" t="s">
        <v>74</v>
      </c>
      <c r="BR310" t="s">
        <v>95</v>
      </c>
      <c r="BS310" t="s">
        <v>3599</v>
      </c>
      <c r="BT310" t="str">
        <f>HYPERLINK("https%3A%2F%2Fwww.webofscience.com%2Fwos%2Fwoscc%2Ffull-record%2FWOS:A1992JK40300002","View Full Record in Web of Science")</f>
        <v>View Full Record in Web of Science</v>
      </c>
    </row>
    <row r="311" spans="1:72" x14ac:dyDescent="0.15">
      <c r="A311" t="s">
        <v>72</v>
      </c>
      <c r="B311" t="s">
        <v>3600</v>
      </c>
      <c r="C311" t="s">
        <v>74</v>
      </c>
      <c r="D311" t="s">
        <v>74</v>
      </c>
      <c r="E311" t="s">
        <v>74</v>
      </c>
      <c r="F311" t="s">
        <v>3600</v>
      </c>
      <c r="G311" t="s">
        <v>74</v>
      </c>
      <c r="H311" t="s">
        <v>74</v>
      </c>
      <c r="I311" t="s">
        <v>3601</v>
      </c>
      <c r="J311" t="s">
        <v>577</v>
      </c>
      <c r="K311" t="s">
        <v>74</v>
      </c>
      <c r="L311" t="s">
        <v>74</v>
      </c>
      <c r="M311" t="s">
        <v>322</v>
      </c>
      <c r="N311" t="s">
        <v>78</v>
      </c>
      <c r="O311" t="s">
        <v>74</v>
      </c>
      <c r="P311" t="s">
        <v>74</v>
      </c>
      <c r="Q311" t="s">
        <v>74</v>
      </c>
      <c r="R311" t="s">
        <v>74</v>
      </c>
      <c r="S311" t="s">
        <v>74</v>
      </c>
      <c r="T311" t="s">
        <v>74</v>
      </c>
      <c r="U311" t="s">
        <v>3602</v>
      </c>
      <c r="V311" t="s">
        <v>3603</v>
      </c>
      <c r="W311" t="s">
        <v>74</v>
      </c>
      <c r="X311" t="s">
        <v>74</v>
      </c>
      <c r="Y311" t="s">
        <v>3604</v>
      </c>
      <c r="Z311" t="s">
        <v>74</v>
      </c>
      <c r="AA311" t="s">
        <v>74</v>
      </c>
      <c r="AB311" t="s">
        <v>74</v>
      </c>
      <c r="AC311" t="s">
        <v>74</v>
      </c>
      <c r="AD311" t="s">
        <v>74</v>
      </c>
      <c r="AE311" t="s">
        <v>74</v>
      </c>
      <c r="AF311" t="s">
        <v>74</v>
      </c>
      <c r="AG311">
        <v>14</v>
      </c>
      <c r="AH311">
        <v>0</v>
      </c>
      <c r="AI311">
        <v>0</v>
      </c>
      <c r="AJ311">
        <v>0</v>
      </c>
      <c r="AK311">
        <v>0</v>
      </c>
      <c r="AL311" t="s">
        <v>326</v>
      </c>
      <c r="AM311" t="s">
        <v>327</v>
      </c>
      <c r="AN311" t="s">
        <v>328</v>
      </c>
      <c r="AO311" t="s">
        <v>581</v>
      </c>
      <c r="AP311" t="s">
        <v>74</v>
      </c>
      <c r="AQ311" t="s">
        <v>74</v>
      </c>
      <c r="AR311" t="s">
        <v>582</v>
      </c>
      <c r="AS311" t="s">
        <v>583</v>
      </c>
      <c r="AT311" t="s">
        <v>3397</v>
      </c>
      <c r="AU311">
        <v>1992</v>
      </c>
      <c r="AV311">
        <v>32</v>
      </c>
      <c r="AW311">
        <v>3</v>
      </c>
      <c r="AX311" t="s">
        <v>74</v>
      </c>
      <c r="AY311" t="s">
        <v>74</v>
      </c>
      <c r="AZ311" t="s">
        <v>74</v>
      </c>
      <c r="BA311" t="s">
        <v>74</v>
      </c>
      <c r="BB311">
        <v>436</v>
      </c>
      <c r="BC311">
        <v>445</v>
      </c>
      <c r="BD311" t="s">
        <v>74</v>
      </c>
      <c r="BE311" t="s">
        <v>74</v>
      </c>
      <c r="BF311" t="s">
        <v>74</v>
      </c>
      <c r="BG311" t="s">
        <v>74</v>
      </c>
      <c r="BH311" t="s">
        <v>74</v>
      </c>
      <c r="BI311">
        <v>10</v>
      </c>
      <c r="BJ311" t="s">
        <v>584</v>
      </c>
      <c r="BK311" t="s">
        <v>92</v>
      </c>
      <c r="BL311" t="s">
        <v>584</v>
      </c>
      <c r="BM311" t="s">
        <v>3598</v>
      </c>
      <c r="BN311" t="s">
        <v>74</v>
      </c>
      <c r="BO311" t="s">
        <v>74</v>
      </c>
      <c r="BP311" t="s">
        <v>74</v>
      </c>
      <c r="BQ311" t="s">
        <v>74</v>
      </c>
      <c r="BR311" t="s">
        <v>95</v>
      </c>
      <c r="BS311" t="s">
        <v>3605</v>
      </c>
      <c r="BT311" t="str">
        <f>HYPERLINK("https%3A%2F%2Fwww.webofscience.com%2Fwos%2Fwoscc%2Ffull-record%2FWOS:A1992JK40300007","View Full Record in Web of Science")</f>
        <v>View Full Record in Web of Science</v>
      </c>
    </row>
    <row r="312" spans="1:72" x14ac:dyDescent="0.15">
      <c r="A312" t="s">
        <v>72</v>
      </c>
      <c r="B312" t="s">
        <v>3606</v>
      </c>
      <c r="C312" t="s">
        <v>74</v>
      </c>
      <c r="D312" t="s">
        <v>74</v>
      </c>
      <c r="E312" t="s">
        <v>74</v>
      </c>
      <c r="F312" t="s">
        <v>3606</v>
      </c>
      <c r="G312" t="s">
        <v>74</v>
      </c>
      <c r="H312" t="s">
        <v>74</v>
      </c>
      <c r="I312" t="s">
        <v>3607</v>
      </c>
      <c r="J312" t="s">
        <v>577</v>
      </c>
      <c r="K312" t="s">
        <v>74</v>
      </c>
      <c r="L312" t="s">
        <v>74</v>
      </c>
      <c r="M312" t="s">
        <v>322</v>
      </c>
      <c r="N312" t="s">
        <v>78</v>
      </c>
      <c r="O312" t="s">
        <v>74</v>
      </c>
      <c r="P312" t="s">
        <v>74</v>
      </c>
      <c r="Q312" t="s">
        <v>74</v>
      </c>
      <c r="R312" t="s">
        <v>74</v>
      </c>
      <c r="S312" t="s">
        <v>74</v>
      </c>
      <c r="T312" t="s">
        <v>74</v>
      </c>
      <c r="U312" t="s">
        <v>3608</v>
      </c>
      <c r="V312" t="s">
        <v>3609</v>
      </c>
      <c r="W312" t="s">
        <v>74</v>
      </c>
      <c r="X312" t="s">
        <v>74</v>
      </c>
      <c r="Y312" t="s">
        <v>3610</v>
      </c>
      <c r="Z312" t="s">
        <v>74</v>
      </c>
      <c r="AA312" t="s">
        <v>3611</v>
      </c>
      <c r="AB312" t="s">
        <v>3612</v>
      </c>
      <c r="AC312" t="s">
        <v>74</v>
      </c>
      <c r="AD312" t="s">
        <v>74</v>
      </c>
      <c r="AE312" t="s">
        <v>74</v>
      </c>
      <c r="AF312" t="s">
        <v>74</v>
      </c>
      <c r="AG312">
        <v>11</v>
      </c>
      <c r="AH312">
        <v>2</v>
      </c>
      <c r="AI312">
        <v>2</v>
      </c>
      <c r="AJ312">
        <v>0</v>
      </c>
      <c r="AK312">
        <v>1</v>
      </c>
      <c r="AL312" t="s">
        <v>326</v>
      </c>
      <c r="AM312" t="s">
        <v>327</v>
      </c>
      <c r="AN312" t="s">
        <v>328</v>
      </c>
      <c r="AO312" t="s">
        <v>581</v>
      </c>
      <c r="AP312" t="s">
        <v>74</v>
      </c>
      <c r="AQ312" t="s">
        <v>74</v>
      </c>
      <c r="AR312" t="s">
        <v>582</v>
      </c>
      <c r="AS312" t="s">
        <v>583</v>
      </c>
      <c r="AT312" t="s">
        <v>3397</v>
      </c>
      <c r="AU312">
        <v>1992</v>
      </c>
      <c r="AV312">
        <v>32</v>
      </c>
      <c r="AW312">
        <v>3</v>
      </c>
      <c r="AX312" t="s">
        <v>74</v>
      </c>
      <c r="AY312" t="s">
        <v>74</v>
      </c>
      <c r="AZ312" t="s">
        <v>74</v>
      </c>
      <c r="BA312" t="s">
        <v>74</v>
      </c>
      <c r="BB312">
        <v>487</v>
      </c>
      <c r="BC312">
        <v>492</v>
      </c>
      <c r="BD312" t="s">
        <v>74</v>
      </c>
      <c r="BE312" t="s">
        <v>74</v>
      </c>
      <c r="BF312" t="s">
        <v>74</v>
      </c>
      <c r="BG312" t="s">
        <v>74</v>
      </c>
      <c r="BH312" t="s">
        <v>74</v>
      </c>
      <c r="BI312">
        <v>6</v>
      </c>
      <c r="BJ312" t="s">
        <v>584</v>
      </c>
      <c r="BK312" t="s">
        <v>92</v>
      </c>
      <c r="BL312" t="s">
        <v>584</v>
      </c>
      <c r="BM312" t="s">
        <v>3598</v>
      </c>
      <c r="BN312" t="s">
        <v>74</v>
      </c>
      <c r="BO312" t="s">
        <v>74</v>
      </c>
      <c r="BP312" t="s">
        <v>74</v>
      </c>
      <c r="BQ312" t="s">
        <v>74</v>
      </c>
      <c r="BR312" t="s">
        <v>95</v>
      </c>
      <c r="BS312" t="s">
        <v>3613</v>
      </c>
      <c r="BT312" t="str">
        <f>HYPERLINK("https%3A%2F%2Fwww.webofscience.com%2Fwos%2Fwoscc%2Ffull-record%2FWOS:A1992JK40300014","View Full Record in Web of Science")</f>
        <v>View Full Record in Web of Science</v>
      </c>
    </row>
    <row r="313" spans="1:72" x14ac:dyDescent="0.15">
      <c r="A313" t="s">
        <v>72</v>
      </c>
      <c r="B313" t="s">
        <v>3614</v>
      </c>
      <c r="C313" t="s">
        <v>74</v>
      </c>
      <c r="D313" t="s">
        <v>74</v>
      </c>
      <c r="E313" t="s">
        <v>74</v>
      </c>
      <c r="F313" t="s">
        <v>3614</v>
      </c>
      <c r="G313" t="s">
        <v>74</v>
      </c>
      <c r="H313" t="s">
        <v>74</v>
      </c>
      <c r="I313" t="s">
        <v>3615</v>
      </c>
      <c r="J313" t="s">
        <v>577</v>
      </c>
      <c r="K313" t="s">
        <v>74</v>
      </c>
      <c r="L313" t="s">
        <v>74</v>
      </c>
      <c r="M313" t="s">
        <v>322</v>
      </c>
      <c r="N313" t="s">
        <v>78</v>
      </c>
      <c r="O313" t="s">
        <v>74</v>
      </c>
      <c r="P313" t="s">
        <v>74</v>
      </c>
      <c r="Q313" t="s">
        <v>74</v>
      </c>
      <c r="R313" t="s">
        <v>74</v>
      </c>
      <c r="S313" t="s">
        <v>74</v>
      </c>
      <c r="T313" t="s">
        <v>74</v>
      </c>
      <c r="U313" t="s">
        <v>3616</v>
      </c>
      <c r="V313" t="s">
        <v>3617</v>
      </c>
      <c r="W313" t="s">
        <v>74</v>
      </c>
      <c r="X313" t="s">
        <v>74</v>
      </c>
      <c r="Y313" t="s">
        <v>3618</v>
      </c>
      <c r="Z313" t="s">
        <v>74</v>
      </c>
      <c r="AA313" t="s">
        <v>74</v>
      </c>
      <c r="AB313" t="s">
        <v>74</v>
      </c>
      <c r="AC313" t="s">
        <v>74</v>
      </c>
      <c r="AD313" t="s">
        <v>74</v>
      </c>
      <c r="AE313" t="s">
        <v>74</v>
      </c>
      <c r="AF313" t="s">
        <v>74</v>
      </c>
      <c r="AG313">
        <v>16</v>
      </c>
      <c r="AH313">
        <v>6</v>
      </c>
      <c r="AI313">
        <v>6</v>
      </c>
      <c r="AJ313">
        <v>0</v>
      </c>
      <c r="AK313">
        <v>0</v>
      </c>
      <c r="AL313" t="s">
        <v>326</v>
      </c>
      <c r="AM313" t="s">
        <v>327</v>
      </c>
      <c r="AN313" t="s">
        <v>328</v>
      </c>
      <c r="AO313" t="s">
        <v>581</v>
      </c>
      <c r="AP313" t="s">
        <v>74</v>
      </c>
      <c r="AQ313" t="s">
        <v>74</v>
      </c>
      <c r="AR313" t="s">
        <v>582</v>
      </c>
      <c r="AS313" t="s">
        <v>583</v>
      </c>
      <c r="AT313" t="s">
        <v>3397</v>
      </c>
      <c r="AU313">
        <v>1992</v>
      </c>
      <c r="AV313">
        <v>32</v>
      </c>
      <c r="AW313">
        <v>3</v>
      </c>
      <c r="AX313" t="s">
        <v>74</v>
      </c>
      <c r="AY313" t="s">
        <v>74</v>
      </c>
      <c r="AZ313" t="s">
        <v>74</v>
      </c>
      <c r="BA313" t="s">
        <v>74</v>
      </c>
      <c r="BB313">
        <v>525</v>
      </c>
      <c r="BC313">
        <v>531</v>
      </c>
      <c r="BD313" t="s">
        <v>74</v>
      </c>
      <c r="BE313" t="s">
        <v>74</v>
      </c>
      <c r="BF313" t="s">
        <v>74</v>
      </c>
      <c r="BG313" t="s">
        <v>74</v>
      </c>
      <c r="BH313" t="s">
        <v>74</v>
      </c>
      <c r="BI313">
        <v>7</v>
      </c>
      <c r="BJ313" t="s">
        <v>584</v>
      </c>
      <c r="BK313" t="s">
        <v>92</v>
      </c>
      <c r="BL313" t="s">
        <v>584</v>
      </c>
      <c r="BM313" t="s">
        <v>3598</v>
      </c>
      <c r="BN313" t="s">
        <v>74</v>
      </c>
      <c r="BO313" t="s">
        <v>74</v>
      </c>
      <c r="BP313" t="s">
        <v>74</v>
      </c>
      <c r="BQ313" t="s">
        <v>74</v>
      </c>
      <c r="BR313" t="s">
        <v>95</v>
      </c>
      <c r="BS313" t="s">
        <v>3619</v>
      </c>
      <c r="BT313" t="str">
        <f>HYPERLINK("https%3A%2F%2Fwww.webofscience.com%2Fwos%2Fwoscc%2Ffull-record%2FWOS:A1992JK40300020","View Full Record in Web of Science")</f>
        <v>View Full Record in Web of Science</v>
      </c>
    </row>
    <row r="314" spans="1:72" x14ac:dyDescent="0.15">
      <c r="A314" t="s">
        <v>72</v>
      </c>
      <c r="B314" t="s">
        <v>3620</v>
      </c>
      <c r="C314" t="s">
        <v>74</v>
      </c>
      <c r="D314" t="s">
        <v>74</v>
      </c>
      <c r="E314" t="s">
        <v>74</v>
      </c>
      <c r="F314" t="s">
        <v>3620</v>
      </c>
      <c r="G314" t="s">
        <v>74</v>
      </c>
      <c r="H314" t="s">
        <v>74</v>
      </c>
      <c r="I314" t="s">
        <v>3621</v>
      </c>
      <c r="J314" t="s">
        <v>577</v>
      </c>
      <c r="K314" t="s">
        <v>74</v>
      </c>
      <c r="L314" t="s">
        <v>74</v>
      </c>
      <c r="M314" t="s">
        <v>322</v>
      </c>
      <c r="N314" t="s">
        <v>78</v>
      </c>
      <c r="O314" t="s">
        <v>74</v>
      </c>
      <c r="P314" t="s">
        <v>74</v>
      </c>
      <c r="Q314" t="s">
        <v>74</v>
      </c>
      <c r="R314" t="s">
        <v>74</v>
      </c>
      <c r="S314" t="s">
        <v>74</v>
      </c>
      <c r="T314" t="s">
        <v>74</v>
      </c>
      <c r="U314" t="s">
        <v>3622</v>
      </c>
      <c r="V314" t="s">
        <v>3623</v>
      </c>
      <c r="W314" t="s">
        <v>74</v>
      </c>
      <c r="X314" t="s">
        <v>74</v>
      </c>
      <c r="Y314" t="s">
        <v>3624</v>
      </c>
      <c r="Z314" t="s">
        <v>74</v>
      </c>
      <c r="AA314" t="s">
        <v>3625</v>
      </c>
      <c r="AB314" t="s">
        <v>74</v>
      </c>
      <c r="AC314" t="s">
        <v>74</v>
      </c>
      <c r="AD314" t="s">
        <v>74</v>
      </c>
      <c r="AE314" t="s">
        <v>74</v>
      </c>
      <c r="AF314" t="s">
        <v>74</v>
      </c>
      <c r="AG314">
        <v>21</v>
      </c>
      <c r="AH314">
        <v>3</v>
      </c>
      <c r="AI314">
        <v>4</v>
      </c>
      <c r="AJ314">
        <v>0</v>
      </c>
      <c r="AK314">
        <v>2</v>
      </c>
      <c r="AL314" t="s">
        <v>326</v>
      </c>
      <c r="AM314" t="s">
        <v>327</v>
      </c>
      <c r="AN314" t="s">
        <v>328</v>
      </c>
      <c r="AO314" t="s">
        <v>581</v>
      </c>
      <c r="AP314" t="s">
        <v>74</v>
      </c>
      <c r="AQ314" t="s">
        <v>74</v>
      </c>
      <c r="AR314" t="s">
        <v>582</v>
      </c>
      <c r="AS314" t="s">
        <v>583</v>
      </c>
      <c r="AT314" t="s">
        <v>3397</v>
      </c>
      <c r="AU314">
        <v>1992</v>
      </c>
      <c r="AV314">
        <v>32</v>
      </c>
      <c r="AW314">
        <v>3</v>
      </c>
      <c r="AX314" t="s">
        <v>74</v>
      </c>
      <c r="AY314" t="s">
        <v>74</v>
      </c>
      <c r="AZ314" t="s">
        <v>74</v>
      </c>
      <c r="BA314" t="s">
        <v>74</v>
      </c>
      <c r="BB314">
        <v>550</v>
      </c>
      <c r="BC314">
        <v>556</v>
      </c>
      <c r="BD314" t="s">
        <v>74</v>
      </c>
      <c r="BE314" t="s">
        <v>74</v>
      </c>
      <c r="BF314" t="s">
        <v>74</v>
      </c>
      <c r="BG314" t="s">
        <v>74</v>
      </c>
      <c r="BH314" t="s">
        <v>74</v>
      </c>
      <c r="BI314">
        <v>7</v>
      </c>
      <c r="BJ314" t="s">
        <v>584</v>
      </c>
      <c r="BK314" t="s">
        <v>92</v>
      </c>
      <c r="BL314" t="s">
        <v>584</v>
      </c>
      <c r="BM314" t="s">
        <v>3598</v>
      </c>
      <c r="BN314" t="s">
        <v>74</v>
      </c>
      <c r="BO314" t="s">
        <v>74</v>
      </c>
      <c r="BP314" t="s">
        <v>74</v>
      </c>
      <c r="BQ314" t="s">
        <v>74</v>
      </c>
      <c r="BR314" t="s">
        <v>95</v>
      </c>
      <c r="BS314" t="s">
        <v>3626</v>
      </c>
      <c r="BT314" t="str">
        <f>HYPERLINK("https%3A%2F%2Fwww.webofscience.com%2Fwos%2Fwoscc%2Ffull-record%2FWOS:A1992JK40300023","View Full Record in Web of Science")</f>
        <v>View Full Record in Web of Science</v>
      </c>
    </row>
    <row r="315" spans="1:72" x14ac:dyDescent="0.15">
      <c r="A315" t="s">
        <v>72</v>
      </c>
      <c r="B315" t="s">
        <v>3627</v>
      </c>
      <c r="C315" t="s">
        <v>74</v>
      </c>
      <c r="D315" t="s">
        <v>74</v>
      </c>
      <c r="E315" t="s">
        <v>74</v>
      </c>
      <c r="F315" t="s">
        <v>3627</v>
      </c>
      <c r="G315" t="s">
        <v>74</v>
      </c>
      <c r="H315" t="s">
        <v>74</v>
      </c>
      <c r="I315" t="s">
        <v>3628</v>
      </c>
      <c r="J315" t="s">
        <v>2323</v>
      </c>
      <c r="K315" t="s">
        <v>74</v>
      </c>
      <c r="L315" t="s">
        <v>74</v>
      </c>
      <c r="M315" t="s">
        <v>77</v>
      </c>
      <c r="N315" t="s">
        <v>78</v>
      </c>
      <c r="O315" t="s">
        <v>74</v>
      </c>
      <c r="P315" t="s">
        <v>74</v>
      </c>
      <c r="Q315" t="s">
        <v>74</v>
      </c>
      <c r="R315" t="s">
        <v>74</v>
      </c>
      <c r="S315" t="s">
        <v>74</v>
      </c>
      <c r="T315" t="s">
        <v>74</v>
      </c>
      <c r="U315" t="s">
        <v>3629</v>
      </c>
      <c r="V315" t="s">
        <v>3630</v>
      </c>
      <c r="W315" t="s">
        <v>442</v>
      </c>
      <c r="X315" t="s">
        <v>443</v>
      </c>
      <c r="Y315" t="s">
        <v>3631</v>
      </c>
      <c r="Z315" t="s">
        <v>74</v>
      </c>
      <c r="AA315" t="s">
        <v>445</v>
      </c>
      <c r="AB315" t="s">
        <v>446</v>
      </c>
      <c r="AC315" t="s">
        <v>74</v>
      </c>
      <c r="AD315" t="s">
        <v>74</v>
      </c>
      <c r="AE315" t="s">
        <v>74</v>
      </c>
      <c r="AF315" t="s">
        <v>74</v>
      </c>
      <c r="AG315">
        <v>93</v>
      </c>
      <c r="AH315">
        <v>179</v>
      </c>
      <c r="AI315">
        <v>201</v>
      </c>
      <c r="AJ315">
        <v>0</v>
      </c>
      <c r="AK315">
        <v>21</v>
      </c>
      <c r="AL315" t="s">
        <v>271</v>
      </c>
      <c r="AM315" t="s">
        <v>272</v>
      </c>
      <c r="AN315" t="s">
        <v>273</v>
      </c>
      <c r="AO315" t="s">
        <v>2328</v>
      </c>
      <c r="AP315" t="s">
        <v>74</v>
      </c>
      <c r="AQ315" t="s">
        <v>74</v>
      </c>
      <c r="AR315" t="s">
        <v>2329</v>
      </c>
      <c r="AS315" t="s">
        <v>2330</v>
      </c>
      <c r="AT315" t="s">
        <v>3294</v>
      </c>
      <c r="AU315">
        <v>1992</v>
      </c>
      <c r="AV315">
        <v>93</v>
      </c>
      <c r="AW315" t="s">
        <v>295</v>
      </c>
      <c r="AX315" t="s">
        <v>74</v>
      </c>
      <c r="AY315" t="s">
        <v>74</v>
      </c>
      <c r="AZ315" t="s">
        <v>74</v>
      </c>
      <c r="BA315" t="s">
        <v>74</v>
      </c>
      <c r="BB315">
        <v>85</v>
      </c>
      <c r="BC315">
        <v>112</v>
      </c>
      <c r="BD315" t="s">
        <v>74</v>
      </c>
      <c r="BE315" t="s">
        <v>3632</v>
      </c>
      <c r="BF315" t="str">
        <f>HYPERLINK("http://dx.doi.org/10.1016/0031-0182(92)90185-8","http://dx.doi.org/10.1016/0031-0182(92)90185-8")</f>
        <v>http://dx.doi.org/10.1016/0031-0182(92)90185-8</v>
      </c>
      <c r="BG315" t="s">
        <v>74</v>
      </c>
      <c r="BH315" t="s">
        <v>74</v>
      </c>
      <c r="BI315">
        <v>28</v>
      </c>
      <c r="BJ315" t="s">
        <v>2332</v>
      </c>
      <c r="BK315" t="s">
        <v>92</v>
      </c>
      <c r="BL315" t="s">
        <v>2333</v>
      </c>
      <c r="BM315" t="s">
        <v>3633</v>
      </c>
      <c r="BN315" t="s">
        <v>74</v>
      </c>
      <c r="BO315" t="s">
        <v>74</v>
      </c>
      <c r="BP315" t="s">
        <v>74</v>
      </c>
      <c r="BQ315" t="s">
        <v>74</v>
      </c>
      <c r="BR315" t="s">
        <v>95</v>
      </c>
      <c r="BS315" t="s">
        <v>3634</v>
      </c>
      <c r="BT315" t="str">
        <f>HYPERLINK("https%3A%2F%2Fwww.webofscience.com%2Fwos%2Fwoscc%2Ffull-record%2FWOS:A1992HX01000006","View Full Record in Web of Science")</f>
        <v>View Full Record in Web of Science</v>
      </c>
    </row>
    <row r="316" spans="1:72" x14ac:dyDescent="0.15">
      <c r="A316" t="s">
        <v>72</v>
      </c>
      <c r="B316" t="s">
        <v>3635</v>
      </c>
      <c r="C316" t="s">
        <v>74</v>
      </c>
      <c r="D316" t="s">
        <v>74</v>
      </c>
      <c r="E316" t="s">
        <v>74</v>
      </c>
      <c r="F316" t="s">
        <v>3635</v>
      </c>
      <c r="G316" t="s">
        <v>74</v>
      </c>
      <c r="H316" t="s">
        <v>74</v>
      </c>
      <c r="I316" t="s">
        <v>3636</v>
      </c>
      <c r="J316" t="s">
        <v>3637</v>
      </c>
      <c r="K316" t="s">
        <v>74</v>
      </c>
      <c r="L316" t="s">
        <v>74</v>
      </c>
      <c r="M316" t="s">
        <v>77</v>
      </c>
      <c r="N316" t="s">
        <v>78</v>
      </c>
      <c r="O316" t="s">
        <v>74</v>
      </c>
      <c r="P316" t="s">
        <v>74</v>
      </c>
      <c r="Q316" t="s">
        <v>74</v>
      </c>
      <c r="R316" t="s">
        <v>74</v>
      </c>
      <c r="S316" t="s">
        <v>74</v>
      </c>
      <c r="T316" t="s">
        <v>74</v>
      </c>
      <c r="U316" t="s">
        <v>3638</v>
      </c>
      <c r="V316" t="s">
        <v>3639</v>
      </c>
      <c r="W316" t="s">
        <v>3640</v>
      </c>
      <c r="X316" t="s">
        <v>3641</v>
      </c>
      <c r="Y316" t="s">
        <v>74</v>
      </c>
      <c r="Z316" t="s">
        <v>74</v>
      </c>
      <c r="AA316" t="s">
        <v>74</v>
      </c>
      <c r="AB316" t="s">
        <v>74</v>
      </c>
      <c r="AC316" t="s">
        <v>74</v>
      </c>
      <c r="AD316" t="s">
        <v>74</v>
      </c>
      <c r="AE316" t="s">
        <v>74</v>
      </c>
      <c r="AF316" t="s">
        <v>74</v>
      </c>
      <c r="AG316">
        <v>32</v>
      </c>
      <c r="AH316">
        <v>63</v>
      </c>
      <c r="AI316">
        <v>68</v>
      </c>
      <c r="AJ316">
        <v>0</v>
      </c>
      <c r="AK316">
        <v>11</v>
      </c>
      <c r="AL316" t="s">
        <v>2112</v>
      </c>
      <c r="AM316" t="s">
        <v>3289</v>
      </c>
      <c r="AN316" t="s">
        <v>3642</v>
      </c>
      <c r="AO316" t="s">
        <v>3643</v>
      </c>
      <c r="AP316" t="s">
        <v>3644</v>
      </c>
      <c r="AQ316" t="s">
        <v>74</v>
      </c>
      <c r="AR316" t="s">
        <v>3637</v>
      </c>
      <c r="AS316" t="s">
        <v>3645</v>
      </c>
      <c r="AT316" t="s">
        <v>3646</v>
      </c>
      <c r="AU316">
        <v>1992</v>
      </c>
      <c r="AV316">
        <v>31</v>
      </c>
      <c r="AW316" t="s">
        <v>749</v>
      </c>
      <c r="AX316" t="s">
        <v>74</v>
      </c>
      <c r="AY316" t="s">
        <v>74</v>
      </c>
      <c r="AZ316" t="s">
        <v>74</v>
      </c>
      <c r="BA316" t="s">
        <v>74</v>
      </c>
      <c r="BB316">
        <v>262</v>
      </c>
      <c r="BC316">
        <v>277</v>
      </c>
      <c r="BD316" t="s">
        <v>74</v>
      </c>
      <c r="BE316" t="s">
        <v>3647</v>
      </c>
      <c r="BF316" t="str">
        <f>HYPERLINK("http://dx.doi.org/10.2216/i0031-8884-31-3-4-262.1","http://dx.doi.org/10.2216/i0031-8884-31-3-4-262.1")</f>
        <v>http://dx.doi.org/10.2216/i0031-8884-31-3-4-262.1</v>
      </c>
      <c r="BG316" t="s">
        <v>74</v>
      </c>
      <c r="BH316" t="s">
        <v>74</v>
      </c>
      <c r="BI316">
        <v>16</v>
      </c>
      <c r="BJ316" t="s">
        <v>1462</v>
      </c>
      <c r="BK316" t="s">
        <v>92</v>
      </c>
      <c r="BL316" t="s">
        <v>1462</v>
      </c>
      <c r="BM316" t="s">
        <v>3648</v>
      </c>
      <c r="BN316" t="s">
        <v>74</v>
      </c>
      <c r="BO316" t="s">
        <v>74</v>
      </c>
      <c r="BP316" t="s">
        <v>74</v>
      </c>
      <c r="BQ316" t="s">
        <v>74</v>
      </c>
      <c r="BR316" t="s">
        <v>95</v>
      </c>
      <c r="BS316" t="s">
        <v>3649</v>
      </c>
      <c r="BT316" t="str">
        <f>HYPERLINK("https%3A%2F%2Fwww.webofscience.com%2Fwos%2Fwoscc%2Ffull-record%2FWOS:A1992HZ84000006","View Full Record in Web of Science")</f>
        <v>View Full Record in Web of Science</v>
      </c>
    </row>
    <row r="317" spans="1:72" x14ac:dyDescent="0.15">
      <c r="A317" t="s">
        <v>72</v>
      </c>
      <c r="B317" t="s">
        <v>154</v>
      </c>
      <c r="C317" t="s">
        <v>74</v>
      </c>
      <c r="D317" t="s">
        <v>74</v>
      </c>
      <c r="E317" t="s">
        <v>74</v>
      </c>
      <c r="F317" t="s">
        <v>154</v>
      </c>
      <c r="G317" t="s">
        <v>74</v>
      </c>
      <c r="H317" t="s">
        <v>74</v>
      </c>
      <c r="I317" t="s">
        <v>3650</v>
      </c>
      <c r="J317" t="s">
        <v>1057</v>
      </c>
      <c r="K317" t="s">
        <v>74</v>
      </c>
      <c r="L317" t="s">
        <v>74</v>
      </c>
      <c r="M317" t="s">
        <v>77</v>
      </c>
      <c r="N317" t="s">
        <v>1317</v>
      </c>
      <c r="O317" t="s">
        <v>74</v>
      </c>
      <c r="P317" t="s">
        <v>74</v>
      </c>
      <c r="Q317" t="s">
        <v>74</v>
      </c>
      <c r="R317" t="s">
        <v>74</v>
      </c>
      <c r="S317" t="s">
        <v>74</v>
      </c>
      <c r="T317" t="s">
        <v>74</v>
      </c>
      <c r="U317" t="s">
        <v>74</v>
      </c>
      <c r="V317" t="s">
        <v>74</v>
      </c>
      <c r="W317" t="s">
        <v>74</v>
      </c>
      <c r="X317" t="s">
        <v>74</v>
      </c>
      <c r="Y317" t="s">
        <v>3651</v>
      </c>
      <c r="Z317" t="s">
        <v>74</v>
      </c>
      <c r="AA317" t="s">
        <v>74</v>
      </c>
      <c r="AB317" t="s">
        <v>3652</v>
      </c>
      <c r="AC317" t="s">
        <v>74</v>
      </c>
      <c r="AD317" t="s">
        <v>74</v>
      </c>
      <c r="AE317" t="s">
        <v>74</v>
      </c>
      <c r="AF317" t="s">
        <v>74</v>
      </c>
      <c r="AG317">
        <v>1</v>
      </c>
      <c r="AH317">
        <v>0</v>
      </c>
      <c r="AI317">
        <v>0</v>
      </c>
      <c r="AJ317">
        <v>0</v>
      </c>
      <c r="AK317">
        <v>0</v>
      </c>
      <c r="AL317" t="s">
        <v>1059</v>
      </c>
      <c r="AM317" t="s">
        <v>84</v>
      </c>
      <c r="AN317" t="s">
        <v>1060</v>
      </c>
      <c r="AO317" t="s">
        <v>1061</v>
      </c>
      <c r="AP317" t="s">
        <v>74</v>
      </c>
      <c r="AQ317" t="s">
        <v>74</v>
      </c>
      <c r="AR317" t="s">
        <v>1062</v>
      </c>
      <c r="AS317" t="s">
        <v>1063</v>
      </c>
      <c r="AT317" t="s">
        <v>3294</v>
      </c>
      <c r="AU317">
        <v>1992</v>
      </c>
      <c r="AV317">
        <v>7</v>
      </c>
      <c r="AW317">
        <v>5</v>
      </c>
      <c r="AX317" t="s">
        <v>74</v>
      </c>
      <c r="AY317" t="s">
        <v>74</v>
      </c>
      <c r="AZ317" t="s">
        <v>74</v>
      </c>
      <c r="BA317" t="s">
        <v>74</v>
      </c>
      <c r="BB317">
        <v>167</v>
      </c>
      <c r="BC317">
        <v>167</v>
      </c>
      <c r="BD317" t="s">
        <v>74</v>
      </c>
      <c r="BE317" t="s">
        <v>3653</v>
      </c>
      <c r="BF317" t="str">
        <f>HYPERLINK("http://dx.doi.org/10.1016/0169-5347(92)90212-T","http://dx.doi.org/10.1016/0169-5347(92)90212-T")</f>
        <v>http://dx.doi.org/10.1016/0169-5347(92)90212-T</v>
      </c>
      <c r="BG317" t="s">
        <v>74</v>
      </c>
      <c r="BH317" t="s">
        <v>74</v>
      </c>
      <c r="BI317">
        <v>1</v>
      </c>
      <c r="BJ317" t="s">
        <v>1065</v>
      </c>
      <c r="BK317" t="s">
        <v>92</v>
      </c>
      <c r="BL317" t="s">
        <v>1066</v>
      </c>
      <c r="BM317" t="s">
        <v>3654</v>
      </c>
      <c r="BN317">
        <v>21235995</v>
      </c>
      <c r="BO317" t="s">
        <v>74</v>
      </c>
      <c r="BP317" t="s">
        <v>74</v>
      </c>
      <c r="BQ317" t="s">
        <v>74</v>
      </c>
      <c r="BR317" t="s">
        <v>95</v>
      </c>
      <c r="BS317" t="s">
        <v>3655</v>
      </c>
      <c r="BT317" t="str">
        <f>HYPERLINK("https%3A%2F%2Fwww.webofscience.com%2Fwos%2Fwoscc%2Ffull-record%2FWOS:A1992HQ79100009","View Full Record in Web of Science")</f>
        <v>View Full Record in Web of Science</v>
      </c>
    </row>
    <row r="318" spans="1:72" x14ac:dyDescent="0.15">
      <c r="A318" t="s">
        <v>72</v>
      </c>
      <c r="B318" t="s">
        <v>3656</v>
      </c>
      <c r="C318" t="s">
        <v>74</v>
      </c>
      <c r="D318" t="s">
        <v>74</v>
      </c>
      <c r="E318" t="s">
        <v>74</v>
      </c>
      <c r="F318" t="s">
        <v>3656</v>
      </c>
      <c r="G318" t="s">
        <v>74</v>
      </c>
      <c r="H318" t="s">
        <v>74</v>
      </c>
      <c r="I318" t="s">
        <v>3657</v>
      </c>
      <c r="J318" t="s">
        <v>1086</v>
      </c>
      <c r="K318" t="s">
        <v>74</v>
      </c>
      <c r="L318" t="s">
        <v>74</v>
      </c>
      <c r="M318" t="s">
        <v>77</v>
      </c>
      <c r="N318" t="s">
        <v>78</v>
      </c>
      <c r="O318" t="s">
        <v>74</v>
      </c>
      <c r="P318" t="s">
        <v>74</v>
      </c>
      <c r="Q318" t="s">
        <v>74</v>
      </c>
      <c r="R318" t="s">
        <v>74</v>
      </c>
      <c r="S318" t="s">
        <v>74</v>
      </c>
      <c r="T318" t="s">
        <v>74</v>
      </c>
      <c r="U318" t="s">
        <v>3658</v>
      </c>
      <c r="V318" t="s">
        <v>3659</v>
      </c>
      <c r="W318" t="s">
        <v>74</v>
      </c>
      <c r="X318" t="s">
        <v>74</v>
      </c>
      <c r="Y318" t="s">
        <v>3660</v>
      </c>
      <c r="Z318" t="s">
        <v>74</v>
      </c>
      <c r="AA318" t="s">
        <v>74</v>
      </c>
      <c r="AB318" t="s">
        <v>74</v>
      </c>
      <c r="AC318" t="s">
        <v>74</v>
      </c>
      <c r="AD318" t="s">
        <v>74</v>
      </c>
      <c r="AE318" t="s">
        <v>74</v>
      </c>
      <c r="AF318" t="s">
        <v>74</v>
      </c>
      <c r="AG318">
        <v>50</v>
      </c>
      <c r="AH318">
        <v>37</v>
      </c>
      <c r="AI318">
        <v>37</v>
      </c>
      <c r="AJ318">
        <v>1</v>
      </c>
      <c r="AK318">
        <v>5</v>
      </c>
      <c r="AL318" t="s">
        <v>271</v>
      </c>
      <c r="AM318" t="s">
        <v>272</v>
      </c>
      <c r="AN318" t="s">
        <v>273</v>
      </c>
      <c r="AO318" t="s">
        <v>1090</v>
      </c>
      <c r="AP318" t="s">
        <v>3661</v>
      </c>
      <c r="AQ318" t="s">
        <v>74</v>
      </c>
      <c r="AR318" t="s">
        <v>1086</v>
      </c>
      <c r="AS318" t="s">
        <v>1091</v>
      </c>
      <c r="AT318" t="s">
        <v>3662</v>
      </c>
      <c r="AU318">
        <v>1992</v>
      </c>
      <c r="AV318">
        <v>205</v>
      </c>
      <c r="AW318" t="s">
        <v>277</v>
      </c>
      <c r="AX318" t="s">
        <v>74</v>
      </c>
      <c r="AY318" t="s">
        <v>74</v>
      </c>
      <c r="AZ318" t="s">
        <v>74</v>
      </c>
      <c r="BA318" t="s">
        <v>74</v>
      </c>
      <c r="BB318">
        <v>239</v>
      </c>
      <c r="BC318">
        <v>259</v>
      </c>
      <c r="BD318" t="s">
        <v>74</v>
      </c>
      <c r="BE318" t="s">
        <v>3663</v>
      </c>
      <c r="BF318" t="str">
        <f>HYPERLINK("http://dx.doi.org/10.1016/0040-1951(92)90429-A","http://dx.doi.org/10.1016/0040-1951(92)90429-A")</f>
        <v>http://dx.doi.org/10.1016/0040-1951(92)90429-A</v>
      </c>
      <c r="BG318" t="s">
        <v>74</v>
      </c>
      <c r="BH318" t="s">
        <v>74</v>
      </c>
      <c r="BI318">
        <v>21</v>
      </c>
      <c r="BJ318" t="s">
        <v>297</v>
      </c>
      <c r="BK318" t="s">
        <v>92</v>
      </c>
      <c r="BL318" t="s">
        <v>297</v>
      </c>
      <c r="BM318" t="s">
        <v>3664</v>
      </c>
      <c r="BN318" t="s">
        <v>74</v>
      </c>
      <c r="BO318" t="s">
        <v>74</v>
      </c>
      <c r="BP318" t="s">
        <v>74</v>
      </c>
      <c r="BQ318" t="s">
        <v>74</v>
      </c>
      <c r="BR318" t="s">
        <v>95</v>
      </c>
      <c r="BS318" t="s">
        <v>3665</v>
      </c>
      <c r="BT318" t="str">
        <f>HYPERLINK("https%3A%2F%2Fwww.webofscience.com%2Fwos%2Fwoscc%2Ffull-record%2FWOS:A1992JA69300018","View Full Record in Web of Science")</f>
        <v>View Full Record in Web of Science</v>
      </c>
    </row>
    <row r="319" spans="1:72" x14ac:dyDescent="0.15">
      <c r="A319" t="s">
        <v>72</v>
      </c>
      <c r="B319" t="s">
        <v>3666</v>
      </c>
      <c r="C319" t="s">
        <v>74</v>
      </c>
      <c r="D319" t="s">
        <v>74</v>
      </c>
      <c r="E319" t="s">
        <v>74</v>
      </c>
      <c r="F319" t="s">
        <v>3666</v>
      </c>
      <c r="G319" t="s">
        <v>74</v>
      </c>
      <c r="H319" t="s">
        <v>74</v>
      </c>
      <c r="I319" t="s">
        <v>3667</v>
      </c>
      <c r="J319" t="s">
        <v>1086</v>
      </c>
      <c r="K319" t="s">
        <v>74</v>
      </c>
      <c r="L319" t="s">
        <v>74</v>
      </c>
      <c r="M319" t="s">
        <v>77</v>
      </c>
      <c r="N319" t="s">
        <v>647</v>
      </c>
      <c r="O319" t="s">
        <v>3668</v>
      </c>
      <c r="P319" t="s">
        <v>3669</v>
      </c>
      <c r="Q319" t="s">
        <v>3670</v>
      </c>
      <c r="R319" t="s">
        <v>74</v>
      </c>
      <c r="S319" t="s">
        <v>3671</v>
      </c>
      <c r="T319" t="s">
        <v>74</v>
      </c>
      <c r="U319" t="s">
        <v>3672</v>
      </c>
      <c r="V319" t="s">
        <v>3673</v>
      </c>
      <c r="W319" t="s">
        <v>3674</v>
      </c>
      <c r="X319" t="s">
        <v>3675</v>
      </c>
      <c r="Y319" t="s">
        <v>3676</v>
      </c>
      <c r="Z319" t="s">
        <v>74</v>
      </c>
      <c r="AA319" t="s">
        <v>3677</v>
      </c>
      <c r="AB319" t="s">
        <v>74</v>
      </c>
      <c r="AC319" t="s">
        <v>74</v>
      </c>
      <c r="AD319" t="s">
        <v>74</v>
      </c>
      <c r="AE319" t="s">
        <v>74</v>
      </c>
      <c r="AF319" t="s">
        <v>74</v>
      </c>
      <c r="AG319">
        <v>43</v>
      </c>
      <c r="AH319">
        <v>73</v>
      </c>
      <c r="AI319">
        <v>74</v>
      </c>
      <c r="AJ319">
        <v>0</v>
      </c>
      <c r="AK319">
        <v>5</v>
      </c>
      <c r="AL319" t="s">
        <v>271</v>
      </c>
      <c r="AM319" t="s">
        <v>272</v>
      </c>
      <c r="AN319" t="s">
        <v>273</v>
      </c>
      <c r="AO319" t="s">
        <v>1090</v>
      </c>
      <c r="AP319" t="s">
        <v>74</v>
      </c>
      <c r="AQ319" t="s">
        <v>74</v>
      </c>
      <c r="AR319" t="s">
        <v>1086</v>
      </c>
      <c r="AS319" t="s">
        <v>1091</v>
      </c>
      <c r="AT319" t="s">
        <v>3662</v>
      </c>
      <c r="AU319">
        <v>1992</v>
      </c>
      <c r="AV319">
        <v>205</v>
      </c>
      <c r="AW319" t="s">
        <v>277</v>
      </c>
      <c r="AX319" t="s">
        <v>74</v>
      </c>
      <c r="AY319" t="s">
        <v>74</v>
      </c>
      <c r="AZ319" t="s">
        <v>74</v>
      </c>
      <c r="BA319" t="s">
        <v>74</v>
      </c>
      <c r="BB319">
        <v>283</v>
      </c>
      <c r="BC319">
        <v>294</v>
      </c>
      <c r="BD319" t="s">
        <v>74</v>
      </c>
      <c r="BE319" t="s">
        <v>3678</v>
      </c>
      <c r="BF319" t="str">
        <f>HYPERLINK("http://dx.doi.org/10.1016/0040-1951(92)90431-5","http://dx.doi.org/10.1016/0040-1951(92)90431-5")</f>
        <v>http://dx.doi.org/10.1016/0040-1951(92)90431-5</v>
      </c>
      <c r="BG319" t="s">
        <v>74</v>
      </c>
      <c r="BH319" t="s">
        <v>74</v>
      </c>
      <c r="BI319">
        <v>12</v>
      </c>
      <c r="BJ319" t="s">
        <v>297</v>
      </c>
      <c r="BK319" t="s">
        <v>661</v>
      </c>
      <c r="BL319" t="s">
        <v>297</v>
      </c>
      <c r="BM319" t="s">
        <v>3664</v>
      </c>
      <c r="BN319" t="s">
        <v>74</v>
      </c>
      <c r="BO319" t="s">
        <v>74</v>
      </c>
      <c r="BP319" t="s">
        <v>74</v>
      </c>
      <c r="BQ319" t="s">
        <v>74</v>
      </c>
      <c r="BR319" t="s">
        <v>95</v>
      </c>
      <c r="BS319" t="s">
        <v>3679</v>
      </c>
      <c r="BT319" t="str">
        <f>HYPERLINK("https%3A%2F%2Fwww.webofscience.com%2Fwos%2Fwoscc%2Ffull-record%2FWOS:A1992JA69300020","View Full Record in Web of Science")</f>
        <v>View Full Record in Web of Science</v>
      </c>
    </row>
    <row r="320" spans="1:72" x14ac:dyDescent="0.15">
      <c r="A320" t="s">
        <v>72</v>
      </c>
      <c r="B320" t="s">
        <v>3680</v>
      </c>
      <c r="C320" t="s">
        <v>74</v>
      </c>
      <c r="D320" t="s">
        <v>74</v>
      </c>
      <c r="E320" t="s">
        <v>74</v>
      </c>
      <c r="F320" t="s">
        <v>3680</v>
      </c>
      <c r="G320" t="s">
        <v>74</v>
      </c>
      <c r="H320" t="s">
        <v>74</v>
      </c>
      <c r="I320" t="s">
        <v>3681</v>
      </c>
      <c r="J320" t="s">
        <v>1098</v>
      </c>
      <c r="K320" t="s">
        <v>74</v>
      </c>
      <c r="L320" t="s">
        <v>74</v>
      </c>
      <c r="M320" t="s">
        <v>77</v>
      </c>
      <c r="N320" t="s">
        <v>78</v>
      </c>
      <c r="O320" t="s">
        <v>74</v>
      </c>
      <c r="P320" t="s">
        <v>74</v>
      </c>
      <c r="Q320" t="s">
        <v>74</v>
      </c>
      <c r="R320" t="s">
        <v>74</v>
      </c>
      <c r="S320" t="s">
        <v>74</v>
      </c>
      <c r="T320" t="s">
        <v>74</v>
      </c>
      <c r="U320" t="s">
        <v>3682</v>
      </c>
      <c r="V320" t="s">
        <v>3683</v>
      </c>
      <c r="W320" t="s">
        <v>3684</v>
      </c>
      <c r="X320" t="s">
        <v>3685</v>
      </c>
      <c r="Y320" t="s">
        <v>3686</v>
      </c>
      <c r="Z320" t="s">
        <v>74</v>
      </c>
      <c r="AA320" t="s">
        <v>74</v>
      </c>
      <c r="AB320" t="s">
        <v>74</v>
      </c>
      <c r="AC320" t="s">
        <v>74</v>
      </c>
      <c r="AD320" t="s">
        <v>74</v>
      </c>
      <c r="AE320" t="s">
        <v>74</v>
      </c>
      <c r="AF320" t="s">
        <v>74</v>
      </c>
      <c r="AG320">
        <v>23</v>
      </c>
      <c r="AH320">
        <v>87</v>
      </c>
      <c r="AI320">
        <v>101</v>
      </c>
      <c r="AJ320">
        <v>0</v>
      </c>
      <c r="AK320">
        <v>9</v>
      </c>
      <c r="AL320" t="s">
        <v>352</v>
      </c>
      <c r="AM320" t="s">
        <v>309</v>
      </c>
      <c r="AN320" t="s">
        <v>353</v>
      </c>
      <c r="AO320" t="s">
        <v>1106</v>
      </c>
      <c r="AP320" t="s">
        <v>3687</v>
      </c>
      <c r="AQ320" t="s">
        <v>74</v>
      </c>
      <c r="AR320" t="s">
        <v>1107</v>
      </c>
      <c r="AS320" t="s">
        <v>1108</v>
      </c>
      <c r="AT320" t="s">
        <v>3688</v>
      </c>
      <c r="AU320">
        <v>1992</v>
      </c>
      <c r="AV320">
        <v>19</v>
      </c>
      <c r="AW320">
        <v>8</v>
      </c>
      <c r="AX320" t="s">
        <v>74</v>
      </c>
      <c r="AY320" t="s">
        <v>74</v>
      </c>
      <c r="AZ320" t="s">
        <v>74</v>
      </c>
      <c r="BA320" t="s">
        <v>74</v>
      </c>
      <c r="BB320">
        <v>801</v>
      </c>
      <c r="BC320">
        <v>804</v>
      </c>
      <c r="BD320" t="s">
        <v>74</v>
      </c>
      <c r="BE320" t="s">
        <v>3689</v>
      </c>
      <c r="BF320" t="str">
        <f>HYPERLINK("http://dx.doi.org/10.1029/92GL00240","http://dx.doi.org/10.1029/92GL00240")</f>
        <v>http://dx.doi.org/10.1029/92GL00240</v>
      </c>
      <c r="BG320" t="s">
        <v>74</v>
      </c>
      <c r="BH320" t="s">
        <v>74</v>
      </c>
      <c r="BI320">
        <v>4</v>
      </c>
      <c r="BJ320" t="s">
        <v>173</v>
      </c>
      <c r="BK320" t="s">
        <v>92</v>
      </c>
      <c r="BL320" t="s">
        <v>174</v>
      </c>
      <c r="BM320" t="s">
        <v>3690</v>
      </c>
      <c r="BN320" t="s">
        <v>74</v>
      </c>
      <c r="BO320" t="s">
        <v>74</v>
      </c>
      <c r="BP320" t="s">
        <v>74</v>
      </c>
      <c r="BQ320" t="s">
        <v>74</v>
      </c>
      <c r="BR320" t="s">
        <v>95</v>
      </c>
      <c r="BS320" t="s">
        <v>3691</v>
      </c>
      <c r="BT320" t="str">
        <f>HYPERLINK("https%3A%2F%2Fwww.webofscience.com%2Fwos%2Fwoscc%2Ffull-record%2FWOS:A1992HR64100018","View Full Record in Web of Science")</f>
        <v>View Full Record in Web of Science</v>
      </c>
    </row>
    <row r="321" spans="1:72" x14ac:dyDescent="0.15">
      <c r="A321" t="s">
        <v>72</v>
      </c>
      <c r="B321" t="s">
        <v>3692</v>
      </c>
      <c r="C321" t="s">
        <v>74</v>
      </c>
      <c r="D321" t="s">
        <v>74</v>
      </c>
      <c r="E321" t="s">
        <v>74</v>
      </c>
      <c r="F321" t="s">
        <v>3692</v>
      </c>
      <c r="G321" t="s">
        <v>74</v>
      </c>
      <c r="H321" t="s">
        <v>74</v>
      </c>
      <c r="I321" t="s">
        <v>3693</v>
      </c>
      <c r="J321" t="s">
        <v>1116</v>
      </c>
      <c r="K321" t="s">
        <v>74</v>
      </c>
      <c r="L321" t="s">
        <v>74</v>
      </c>
      <c r="M321" t="s">
        <v>77</v>
      </c>
      <c r="N321" t="s">
        <v>78</v>
      </c>
      <c r="O321" t="s">
        <v>74</v>
      </c>
      <c r="P321" t="s">
        <v>74</v>
      </c>
      <c r="Q321" t="s">
        <v>74</v>
      </c>
      <c r="R321" t="s">
        <v>74</v>
      </c>
      <c r="S321" t="s">
        <v>74</v>
      </c>
      <c r="T321" t="s">
        <v>74</v>
      </c>
      <c r="U321" t="s">
        <v>3694</v>
      </c>
      <c r="V321" t="s">
        <v>3695</v>
      </c>
      <c r="W321" t="s">
        <v>3696</v>
      </c>
      <c r="X321" t="s">
        <v>3697</v>
      </c>
      <c r="Y321" t="s">
        <v>3698</v>
      </c>
      <c r="Z321" t="s">
        <v>74</v>
      </c>
      <c r="AA321" t="s">
        <v>74</v>
      </c>
      <c r="AB321" t="s">
        <v>3699</v>
      </c>
      <c r="AC321" t="s">
        <v>74</v>
      </c>
      <c r="AD321" t="s">
        <v>74</v>
      </c>
      <c r="AE321" t="s">
        <v>74</v>
      </c>
      <c r="AF321" t="s">
        <v>74</v>
      </c>
      <c r="AG321">
        <v>21</v>
      </c>
      <c r="AH321">
        <v>11</v>
      </c>
      <c r="AI321">
        <v>12</v>
      </c>
      <c r="AJ321">
        <v>0</v>
      </c>
      <c r="AK321">
        <v>2</v>
      </c>
      <c r="AL321" t="s">
        <v>352</v>
      </c>
      <c r="AM321" t="s">
        <v>309</v>
      </c>
      <c r="AN321" t="s">
        <v>353</v>
      </c>
      <c r="AO321" t="s">
        <v>1124</v>
      </c>
      <c r="AP321" t="s">
        <v>74</v>
      </c>
      <c r="AQ321" t="s">
        <v>74</v>
      </c>
      <c r="AR321" t="s">
        <v>1125</v>
      </c>
      <c r="AS321" t="s">
        <v>1126</v>
      </c>
      <c r="AT321" t="s">
        <v>3700</v>
      </c>
      <c r="AU321">
        <v>1992</v>
      </c>
      <c r="AV321">
        <v>97</v>
      </c>
      <c r="AW321" t="s">
        <v>3701</v>
      </c>
      <c r="AX321" t="s">
        <v>74</v>
      </c>
      <c r="AY321" t="s">
        <v>74</v>
      </c>
      <c r="AZ321" t="s">
        <v>74</v>
      </c>
      <c r="BA321" t="s">
        <v>74</v>
      </c>
      <c r="BB321">
        <v>5939</v>
      </c>
      <c r="BC321">
        <v>5946</v>
      </c>
      <c r="BD321" t="s">
        <v>74</v>
      </c>
      <c r="BE321" t="s">
        <v>3702</v>
      </c>
      <c r="BF321" t="str">
        <f>HYPERLINK("http://dx.doi.org/10.1029/91JD03124","http://dx.doi.org/10.1029/91JD03124")</f>
        <v>http://dx.doi.org/10.1029/91JD03124</v>
      </c>
      <c r="BG321" t="s">
        <v>74</v>
      </c>
      <c r="BH321" t="s">
        <v>74</v>
      </c>
      <c r="BI321">
        <v>8</v>
      </c>
      <c r="BJ321" t="s">
        <v>379</v>
      </c>
      <c r="BK321" t="s">
        <v>92</v>
      </c>
      <c r="BL321" t="s">
        <v>379</v>
      </c>
      <c r="BM321" t="s">
        <v>3703</v>
      </c>
      <c r="BN321" t="s">
        <v>74</v>
      </c>
      <c r="BO321" t="s">
        <v>74</v>
      </c>
      <c r="BP321" t="s">
        <v>74</v>
      </c>
      <c r="BQ321" t="s">
        <v>74</v>
      </c>
      <c r="BR321" t="s">
        <v>95</v>
      </c>
      <c r="BS321" t="s">
        <v>3704</v>
      </c>
      <c r="BT321" t="str">
        <f>HYPERLINK("https%3A%2F%2Fwww.webofscience.com%2Fwos%2Fwoscc%2Ffull-record%2FWOS:A1992HQ64400011","View Full Record in Web of Science")</f>
        <v>View Full Record in Web of Science</v>
      </c>
    </row>
    <row r="322" spans="1:72" x14ac:dyDescent="0.15">
      <c r="A322" t="s">
        <v>72</v>
      </c>
      <c r="B322" t="s">
        <v>3705</v>
      </c>
      <c r="C322" t="s">
        <v>74</v>
      </c>
      <c r="D322" t="s">
        <v>74</v>
      </c>
      <c r="E322" t="s">
        <v>74</v>
      </c>
      <c r="F322" t="s">
        <v>3705</v>
      </c>
      <c r="G322" t="s">
        <v>74</v>
      </c>
      <c r="H322" t="s">
        <v>74</v>
      </c>
      <c r="I322" t="s">
        <v>3706</v>
      </c>
      <c r="J322" t="s">
        <v>1116</v>
      </c>
      <c r="K322" t="s">
        <v>74</v>
      </c>
      <c r="L322" t="s">
        <v>74</v>
      </c>
      <c r="M322" t="s">
        <v>77</v>
      </c>
      <c r="N322" t="s">
        <v>78</v>
      </c>
      <c r="O322" t="s">
        <v>74</v>
      </c>
      <c r="P322" t="s">
        <v>74</v>
      </c>
      <c r="Q322" t="s">
        <v>74</v>
      </c>
      <c r="R322" t="s">
        <v>74</v>
      </c>
      <c r="S322" t="s">
        <v>74</v>
      </c>
      <c r="T322" t="s">
        <v>74</v>
      </c>
      <c r="U322" t="s">
        <v>3707</v>
      </c>
      <c r="V322" t="s">
        <v>3708</v>
      </c>
      <c r="W322" t="s">
        <v>3709</v>
      </c>
      <c r="X322" t="s">
        <v>3710</v>
      </c>
      <c r="Y322" t="s">
        <v>3711</v>
      </c>
      <c r="Z322" t="s">
        <v>74</v>
      </c>
      <c r="AA322" t="s">
        <v>2099</v>
      </c>
      <c r="AB322" t="s">
        <v>3712</v>
      </c>
      <c r="AC322" t="s">
        <v>74</v>
      </c>
      <c r="AD322" t="s">
        <v>74</v>
      </c>
      <c r="AE322" t="s">
        <v>74</v>
      </c>
      <c r="AF322" t="s">
        <v>74</v>
      </c>
      <c r="AG322">
        <v>35</v>
      </c>
      <c r="AH322">
        <v>45</v>
      </c>
      <c r="AI322">
        <v>47</v>
      </c>
      <c r="AJ322">
        <v>0</v>
      </c>
      <c r="AK322">
        <v>1</v>
      </c>
      <c r="AL322" t="s">
        <v>352</v>
      </c>
      <c r="AM322" t="s">
        <v>309</v>
      </c>
      <c r="AN322" t="s">
        <v>353</v>
      </c>
      <c r="AO322" t="s">
        <v>1124</v>
      </c>
      <c r="AP322" t="s">
        <v>74</v>
      </c>
      <c r="AQ322" t="s">
        <v>74</v>
      </c>
      <c r="AR322" t="s">
        <v>1125</v>
      </c>
      <c r="AS322" t="s">
        <v>1126</v>
      </c>
      <c r="AT322" t="s">
        <v>3700</v>
      </c>
      <c r="AU322">
        <v>1992</v>
      </c>
      <c r="AV322">
        <v>97</v>
      </c>
      <c r="AW322" t="s">
        <v>3701</v>
      </c>
      <c r="AX322" t="s">
        <v>74</v>
      </c>
      <c r="AY322" t="s">
        <v>74</v>
      </c>
      <c r="AZ322" t="s">
        <v>74</v>
      </c>
      <c r="BA322" t="s">
        <v>74</v>
      </c>
      <c r="BB322">
        <v>5953</v>
      </c>
      <c r="BC322">
        <v>5962</v>
      </c>
      <c r="BD322" t="s">
        <v>74</v>
      </c>
      <c r="BE322" t="s">
        <v>3713</v>
      </c>
      <c r="BF322" t="str">
        <f>HYPERLINK("http://dx.doi.org/10.1029/92JD00164","http://dx.doi.org/10.1029/92JD00164")</f>
        <v>http://dx.doi.org/10.1029/92JD00164</v>
      </c>
      <c r="BG322" t="s">
        <v>74</v>
      </c>
      <c r="BH322" t="s">
        <v>74</v>
      </c>
      <c r="BI322">
        <v>10</v>
      </c>
      <c r="BJ322" t="s">
        <v>379</v>
      </c>
      <c r="BK322" t="s">
        <v>92</v>
      </c>
      <c r="BL322" t="s">
        <v>379</v>
      </c>
      <c r="BM322" t="s">
        <v>3703</v>
      </c>
      <c r="BN322" t="s">
        <v>74</v>
      </c>
      <c r="BO322" t="s">
        <v>74</v>
      </c>
      <c r="BP322" t="s">
        <v>74</v>
      </c>
      <c r="BQ322" t="s">
        <v>74</v>
      </c>
      <c r="BR322" t="s">
        <v>95</v>
      </c>
      <c r="BS322" t="s">
        <v>3714</v>
      </c>
      <c r="BT322" t="str">
        <f>HYPERLINK("https%3A%2F%2Fwww.webofscience.com%2Fwos%2Fwoscc%2Ffull-record%2FWOS:A1992HQ64400013","View Full Record in Web of Science")</f>
        <v>View Full Record in Web of Science</v>
      </c>
    </row>
    <row r="323" spans="1:72" x14ac:dyDescent="0.15">
      <c r="A323" t="s">
        <v>72</v>
      </c>
      <c r="B323" t="s">
        <v>3715</v>
      </c>
      <c r="C323" t="s">
        <v>74</v>
      </c>
      <c r="D323" t="s">
        <v>74</v>
      </c>
      <c r="E323" t="s">
        <v>74</v>
      </c>
      <c r="F323" t="s">
        <v>3715</v>
      </c>
      <c r="G323" t="s">
        <v>74</v>
      </c>
      <c r="H323" t="s">
        <v>74</v>
      </c>
      <c r="I323" t="s">
        <v>3716</v>
      </c>
      <c r="J323" t="s">
        <v>3717</v>
      </c>
      <c r="K323" t="s">
        <v>74</v>
      </c>
      <c r="L323" t="s">
        <v>74</v>
      </c>
      <c r="M323" t="s">
        <v>77</v>
      </c>
      <c r="N323" t="s">
        <v>78</v>
      </c>
      <c r="O323" t="s">
        <v>74</v>
      </c>
      <c r="P323" t="s">
        <v>74</v>
      </c>
      <c r="Q323" t="s">
        <v>74</v>
      </c>
      <c r="R323" t="s">
        <v>74</v>
      </c>
      <c r="S323" t="s">
        <v>74</v>
      </c>
      <c r="T323" t="s">
        <v>3718</v>
      </c>
      <c r="U323" t="s">
        <v>3719</v>
      </c>
      <c r="V323" t="s">
        <v>3720</v>
      </c>
      <c r="W323" t="s">
        <v>3721</v>
      </c>
      <c r="X323" t="s">
        <v>3722</v>
      </c>
      <c r="Y323" t="s">
        <v>3723</v>
      </c>
      <c r="Z323" t="s">
        <v>74</v>
      </c>
      <c r="AA323" t="s">
        <v>3724</v>
      </c>
      <c r="AB323" t="s">
        <v>3725</v>
      </c>
      <c r="AC323" t="s">
        <v>74</v>
      </c>
      <c r="AD323" t="s">
        <v>74</v>
      </c>
      <c r="AE323" t="s">
        <v>74</v>
      </c>
      <c r="AF323" t="s">
        <v>74</v>
      </c>
      <c r="AG323">
        <v>17</v>
      </c>
      <c r="AH323">
        <v>22</v>
      </c>
      <c r="AI323">
        <v>22</v>
      </c>
      <c r="AJ323">
        <v>1</v>
      </c>
      <c r="AK323">
        <v>9</v>
      </c>
      <c r="AL323" t="s">
        <v>271</v>
      </c>
      <c r="AM323" t="s">
        <v>272</v>
      </c>
      <c r="AN323" t="s">
        <v>273</v>
      </c>
      <c r="AO323" t="s">
        <v>3726</v>
      </c>
      <c r="AP323" t="s">
        <v>74</v>
      </c>
      <c r="AQ323" t="s">
        <v>74</v>
      </c>
      <c r="AR323" t="s">
        <v>3727</v>
      </c>
      <c r="AS323" t="s">
        <v>3728</v>
      </c>
      <c r="AT323" t="s">
        <v>3700</v>
      </c>
      <c r="AU323">
        <v>1992</v>
      </c>
      <c r="AV323">
        <v>115</v>
      </c>
      <c r="AW323" t="s">
        <v>295</v>
      </c>
      <c r="AX323" t="s">
        <v>74</v>
      </c>
      <c r="AY323" t="s">
        <v>74</v>
      </c>
      <c r="AZ323" t="s">
        <v>74</v>
      </c>
      <c r="BA323" t="s">
        <v>74</v>
      </c>
      <c r="BB323">
        <v>99</v>
      </c>
      <c r="BC323">
        <v>116</v>
      </c>
      <c r="BD323" t="s">
        <v>74</v>
      </c>
      <c r="BE323" t="s">
        <v>3729</v>
      </c>
      <c r="BF323" t="str">
        <f>HYPERLINK("http://dx.doi.org/10.1016/0048-9697(92)90036-R","http://dx.doi.org/10.1016/0048-9697(92)90036-R")</f>
        <v>http://dx.doi.org/10.1016/0048-9697(92)90036-R</v>
      </c>
      <c r="BG323" t="s">
        <v>74</v>
      </c>
      <c r="BH323" t="s">
        <v>74</v>
      </c>
      <c r="BI323">
        <v>18</v>
      </c>
      <c r="BJ323" t="s">
        <v>3362</v>
      </c>
      <c r="BK323" t="s">
        <v>92</v>
      </c>
      <c r="BL323" t="s">
        <v>3363</v>
      </c>
      <c r="BM323" t="s">
        <v>3730</v>
      </c>
      <c r="BN323">
        <v>1594940</v>
      </c>
      <c r="BO323" t="s">
        <v>74</v>
      </c>
      <c r="BP323" t="s">
        <v>74</v>
      </c>
      <c r="BQ323" t="s">
        <v>74</v>
      </c>
      <c r="BR323" t="s">
        <v>95</v>
      </c>
      <c r="BS323" t="s">
        <v>3731</v>
      </c>
      <c r="BT323" t="str">
        <f>HYPERLINK("https%3A%2F%2Fwww.webofscience.com%2Fwos%2Fwoscc%2Ffull-record%2FWOS:A1992HQ75400011","View Full Record in Web of Science")</f>
        <v>View Full Record in Web of Science</v>
      </c>
    </row>
    <row r="324" spans="1:72" x14ac:dyDescent="0.15">
      <c r="A324" t="s">
        <v>72</v>
      </c>
      <c r="B324" t="s">
        <v>3732</v>
      </c>
      <c r="C324" t="s">
        <v>74</v>
      </c>
      <c r="D324" t="s">
        <v>74</v>
      </c>
      <c r="E324" t="s">
        <v>74</v>
      </c>
      <c r="F324" t="s">
        <v>3732</v>
      </c>
      <c r="G324" t="s">
        <v>74</v>
      </c>
      <c r="H324" t="s">
        <v>74</v>
      </c>
      <c r="I324" t="s">
        <v>3733</v>
      </c>
      <c r="J324" t="s">
        <v>1796</v>
      </c>
      <c r="K324" t="s">
        <v>74</v>
      </c>
      <c r="L324" t="s">
        <v>74</v>
      </c>
      <c r="M324" t="s">
        <v>77</v>
      </c>
      <c r="N324" t="s">
        <v>78</v>
      </c>
      <c r="O324" t="s">
        <v>74</v>
      </c>
      <c r="P324" t="s">
        <v>74</v>
      </c>
      <c r="Q324" t="s">
        <v>74</v>
      </c>
      <c r="R324" t="s">
        <v>74</v>
      </c>
      <c r="S324" t="s">
        <v>74</v>
      </c>
      <c r="T324" t="s">
        <v>74</v>
      </c>
      <c r="U324" t="s">
        <v>3734</v>
      </c>
      <c r="V324" t="s">
        <v>3735</v>
      </c>
      <c r="W324" t="s">
        <v>3736</v>
      </c>
      <c r="X324" t="s">
        <v>3737</v>
      </c>
      <c r="Y324" t="s">
        <v>3738</v>
      </c>
      <c r="Z324" t="s">
        <v>74</v>
      </c>
      <c r="AA324" t="s">
        <v>3739</v>
      </c>
      <c r="AB324" t="s">
        <v>74</v>
      </c>
      <c r="AC324" t="s">
        <v>74</v>
      </c>
      <c r="AD324" t="s">
        <v>74</v>
      </c>
      <c r="AE324" t="s">
        <v>74</v>
      </c>
      <c r="AF324" t="s">
        <v>74</v>
      </c>
      <c r="AG324">
        <v>43</v>
      </c>
      <c r="AH324">
        <v>428</v>
      </c>
      <c r="AI324">
        <v>454</v>
      </c>
      <c r="AJ324">
        <v>1</v>
      </c>
      <c r="AK324">
        <v>48</v>
      </c>
      <c r="AL324" t="s">
        <v>1802</v>
      </c>
      <c r="AM324" t="s">
        <v>309</v>
      </c>
      <c r="AN324" t="s">
        <v>1815</v>
      </c>
      <c r="AO324" t="s">
        <v>1804</v>
      </c>
      <c r="AP324" t="s">
        <v>74</v>
      </c>
      <c r="AQ324" t="s">
        <v>74</v>
      </c>
      <c r="AR324" t="s">
        <v>1796</v>
      </c>
      <c r="AS324" t="s">
        <v>1806</v>
      </c>
      <c r="AT324" t="s">
        <v>3740</v>
      </c>
      <c r="AU324">
        <v>1992</v>
      </c>
      <c r="AV324">
        <v>256</v>
      </c>
      <c r="AW324">
        <v>5055</v>
      </c>
      <c r="AX324" t="s">
        <v>74</v>
      </c>
      <c r="AY324" t="s">
        <v>74</v>
      </c>
      <c r="AZ324" t="s">
        <v>74</v>
      </c>
      <c r="BA324" t="s">
        <v>74</v>
      </c>
      <c r="BB324">
        <v>342</v>
      </c>
      <c r="BC324">
        <v>349</v>
      </c>
      <c r="BD324" t="s">
        <v>74</v>
      </c>
      <c r="BE324" t="s">
        <v>3741</v>
      </c>
      <c r="BF324" t="str">
        <f>HYPERLINK("http://dx.doi.org/10.1126/science.256.5055.342","http://dx.doi.org/10.1126/science.256.5055.342")</f>
        <v>http://dx.doi.org/10.1126/science.256.5055.342</v>
      </c>
      <c r="BG324" t="s">
        <v>74</v>
      </c>
      <c r="BH324" t="s">
        <v>74</v>
      </c>
      <c r="BI324">
        <v>8</v>
      </c>
      <c r="BJ324" t="s">
        <v>850</v>
      </c>
      <c r="BK324" t="s">
        <v>92</v>
      </c>
      <c r="BL324" t="s">
        <v>851</v>
      </c>
      <c r="BM324" t="s">
        <v>3742</v>
      </c>
      <c r="BN324">
        <v>17743110</v>
      </c>
      <c r="BO324" t="s">
        <v>74</v>
      </c>
      <c r="BP324" t="s">
        <v>74</v>
      </c>
      <c r="BQ324" t="s">
        <v>74</v>
      </c>
      <c r="BR324" t="s">
        <v>95</v>
      </c>
      <c r="BS324" t="s">
        <v>3743</v>
      </c>
      <c r="BT324" t="str">
        <f>HYPERLINK("https%3A%2F%2Fwww.webofscience.com%2Fwos%2Fwoscc%2Ffull-record%2FWOS:A1992HP03200027","View Full Record in Web of Science")</f>
        <v>View Full Record in Web of Science</v>
      </c>
    </row>
    <row r="325" spans="1:72" x14ac:dyDescent="0.15">
      <c r="A325" t="s">
        <v>72</v>
      </c>
      <c r="B325" t="s">
        <v>3744</v>
      </c>
      <c r="C325" t="s">
        <v>74</v>
      </c>
      <c r="D325" t="s">
        <v>74</v>
      </c>
      <c r="E325" t="s">
        <v>74</v>
      </c>
      <c r="F325" t="s">
        <v>3744</v>
      </c>
      <c r="G325" t="s">
        <v>74</v>
      </c>
      <c r="H325" t="s">
        <v>74</v>
      </c>
      <c r="I325" t="s">
        <v>3745</v>
      </c>
      <c r="J325" t="s">
        <v>1185</v>
      </c>
      <c r="K325" t="s">
        <v>74</v>
      </c>
      <c r="L325" t="s">
        <v>74</v>
      </c>
      <c r="M325" t="s">
        <v>77</v>
      </c>
      <c r="N325" t="s">
        <v>78</v>
      </c>
      <c r="O325" t="s">
        <v>74</v>
      </c>
      <c r="P325" t="s">
        <v>74</v>
      </c>
      <c r="Q325" t="s">
        <v>74</v>
      </c>
      <c r="R325" t="s">
        <v>74</v>
      </c>
      <c r="S325" t="s">
        <v>74</v>
      </c>
      <c r="T325" t="s">
        <v>74</v>
      </c>
      <c r="U325" t="s">
        <v>3746</v>
      </c>
      <c r="V325" t="s">
        <v>3747</v>
      </c>
      <c r="W325" t="s">
        <v>74</v>
      </c>
      <c r="X325" t="s">
        <v>74</v>
      </c>
      <c r="Y325" t="s">
        <v>3748</v>
      </c>
      <c r="Z325" t="s">
        <v>74</v>
      </c>
      <c r="AA325" t="s">
        <v>74</v>
      </c>
      <c r="AB325" t="s">
        <v>74</v>
      </c>
      <c r="AC325" t="s">
        <v>74</v>
      </c>
      <c r="AD325" t="s">
        <v>74</v>
      </c>
      <c r="AE325" t="s">
        <v>74</v>
      </c>
      <c r="AF325" t="s">
        <v>74</v>
      </c>
      <c r="AG325">
        <v>54</v>
      </c>
      <c r="AH325">
        <v>432</v>
      </c>
      <c r="AI325">
        <v>447</v>
      </c>
      <c r="AJ325">
        <v>0</v>
      </c>
      <c r="AK325">
        <v>65</v>
      </c>
      <c r="AL325" t="s">
        <v>352</v>
      </c>
      <c r="AM325" t="s">
        <v>309</v>
      </c>
      <c r="AN325" t="s">
        <v>353</v>
      </c>
      <c r="AO325" t="s">
        <v>1193</v>
      </c>
      <c r="AP325" t="s">
        <v>1194</v>
      </c>
      <c r="AQ325" t="s">
        <v>74</v>
      </c>
      <c r="AR325" t="s">
        <v>1195</v>
      </c>
      <c r="AS325" t="s">
        <v>1196</v>
      </c>
      <c r="AT325" t="s">
        <v>3749</v>
      </c>
      <c r="AU325">
        <v>1992</v>
      </c>
      <c r="AV325">
        <v>97</v>
      </c>
      <c r="AW325" t="s">
        <v>3750</v>
      </c>
      <c r="AX325" t="s">
        <v>74</v>
      </c>
      <c r="AY325" t="s">
        <v>74</v>
      </c>
      <c r="AZ325" t="s">
        <v>74</v>
      </c>
      <c r="BA325" t="s">
        <v>74</v>
      </c>
      <c r="BB325">
        <v>5493</v>
      </c>
      <c r="BC325">
        <v>5550</v>
      </c>
      <c r="BD325" t="s">
        <v>74</v>
      </c>
      <c r="BE325" t="s">
        <v>3751</v>
      </c>
      <c r="BF325" t="str">
        <f>HYPERLINK("http://dx.doi.org/10.1029/92JC00095","http://dx.doi.org/10.1029/92JC00095")</f>
        <v>http://dx.doi.org/10.1029/92JC00095</v>
      </c>
      <c r="BG325" t="s">
        <v>74</v>
      </c>
      <c r="BH325" t="s">
        <v>74</v>
      </c>
      <c r="BI325">
        <v>58</v>
      </c>
      <c r="BJ325" t="s">
        <v>584</v>
      </c>
      <c r="BK325" t="s">
        <v>92</v>
      </c>
      <c r="BL325" t="s">
        <v>584</v>
      </c>
      <c r="BM325" t="s">
        <v>3752</v>
      </c>
      <c r="BN325" t="s">
        <v>74</v>
      </c>
      <c r="BO325" t="s">
        <v>74</v>
      </c>
      <c r="BP325" t="s">
        <v>74</v>
      </c>
      <c r="BQ325" t="s">
        <v>74</v>
      </c>
      <c r="BR325" t="s">
        <v>95</v>
      </c>
      <c r="BS325" t="s">
        <v>3753</v>
      </c>
      <c r="BT325" t="str">
        <f>HYPERLINK("https%3A%2F%2Fwww.webofscience.com%2Fwos%2Fwoscc%2Ffull-record%2FWOS:A1992HQ25600024","View Full Record in Web of Science")</f>
        <v>View Full Record in Web of Science</v>
      </c>
    </row>
    <row r="326" spans="1:72" x14ac:dyDescent="0.15">
      <c r="A326" t="s">
        <v>72</v>
      </c>
      <c r="B326" t="s">
        <v>3754</v>
      </c>
      <c r="C326" t="s">
        <v>74</v>
      </c>
      <c r="D326" t="s">
        <v>74</v>
      </c>
      <c r="E326" t="s">
        <v>74</v>
      </c>
      <c r="F326" t="s">
        <v>3754</v>
      </c>
      <c r="G326" t="s">
        <v>74</v>
      </c>
      <c r="H326" t="s">
        <v>74</v>
      </c>
      <c r="I326" t="s">
        <v>3755</v>
      </c>
      <c r="J326" t="s">
        <v>1185</v>
      </c>
      <c r="K326" t="s">
        <v>74</v>
      </c>
      <c r="L326" t="s">
        <v>74</v>
      </c>
      <c r="M326" t="s">
        <v>77</v>
      </c>
      <c r="N326" t="s">
        <v>78</v>
      </c>
      <c r="O326" t="s">
        <v>74</v>
      </c>
      <c r="P326" t="s">
        <v>74</v>
      </c>
      <c r="Q326" t="s">
        <v>74</v>
      </c>
      <c r="R326" t="s">
        <v>74</v>
      </c>
      <c r="S326" t="s">
        <v>74</v>
      </c>
      <c r="T326" t="s">
        <v>74</v>
      </c>
      <c r="U326" t="s">
        <v>3756</v>
      </c>
      <c r="V326" t="s">
        <v>3757</v>
      </c>
      <c r="W326" t="s">
        <v>74</v>
      </c>
      <c r="X326" t="s">
        <v>74</v>
      </c>
      <c r="Y326" t="s">
        <v>3758</v>
      </c>
      <c r="Z326" t="s">
        <v>74</v>
      </c>
      <c r="AA326" t="s">
        <v>74</v>
      </c>
      <c r="AB326" t="s">
        <v>74</v>
      </c>
      <c r="AC326" t="s">
        <v>74</v>
      </c>
      <c r="AD326" t="s">
        <v>74</v>
      </c>
      <c r="AE326" t="s">
        <v>74</v>
      </c>
      <c r="AF326" t="s">
        <v>74</v>
      </c>
      <c r="AG326">
        <v>53</v>
      </c>
      <c r="AH326">
        <v>140</v>
      </c>
      <c r="AI326">
        <v>144</v>
      </c>
      <c r="AJ326">
        <v>3</v>
      </c>
      <c r="AK326">
        <v>34</v>
      </c>
      <c r="AL326" t="s">
        <v>352</v>
      </c>
      <c r="AM326" t="s">
        <v>309</v>
      </c>
      <c r="AN326" t="s">
        <v>353</v>
      </c>
      <c r="AO326" t="s">
        <v>1193</v>
      </c>
      <c r="AP326" t="s">
        <v>1194</v>
      </c>
      <c r="AQ326" t="s">
        <v>74</v>
      </c>
      <c r="AR326" t="s">
        <v>1195</v>
      </c>
      <c r="AS326" t="s">
        <v>1196</v>
      </c>
      <c r="AT326" t="s">
        <v>3749</v>
      </c>
      <c r="AU326">
        <v>1992</v>
      </c>
      <c r="AV326">
        <v>97</v>
      </c>
      <c r="AW326" t="s">
        <v>3750</v>
      </c>
      <c r="AX326" t="s">
        <v>74</v>
      </c>
      <c r="AY326" t="s">
        <v>74</v>
      </c>
      <c r="AZ326" t="s">
        <v>74</v>
      </c>
      <c r="BA326" t="s">
        <v>74</v>
      </c>
      <c r="BB326">
        <v>5693</v>
      </c>
      <c r="BC326">
        <v>5712</v>
      </c>
      <c r="BD326" t="s">
        <v>74</v>
      </c>
      <c r="BE326" t="s">
        <v>3759</v>
      </c>
      <c r="BF326" t="str">
        <f>HYPERLINK("http://dx.doi.org/10.1029/92JC00007","http://dx.doi.org/10.1029/92JC00007")</f>
        <v>http://dx.doi.org/10.1029/92JC00007</v>
      </c>
      <c r="BG326" t="s">
        <v>74</v>
      </c>
      <c r="BH326" t="s">
        <v>74</v>
      </c>
      <c r="BI326">
        <v>20</v>
      </c>
      <c r="BJ326" t="s">
        <v>584</v>
      </c>
      <c r="BK326" t="s">
        <v>92</v>
      </c>
      <c r="BL326" t="s">
        <v>584</v>
      </c>
      <c r="BM326" t="s">
        <v>3752</v>
      </c>
      <c r="BN326" t="s">
        <v>74</v>
      </c>
      <c r="BO326" t="s">
        <v>362</v>
      </c>
      <c r="BP326" t="s">
        <v>74</v>
      </c>
      <c r="BQ326" t="s">
        <v>74</v>
      </c>
      <c r="BR326" t="s">
        <v>95</v>
      </c>
      <c r="BS326" t="s">
        <v>3760</v>
      </c>
      <c r="BT326" t="str">
        <f>HYPERLINK("https%3A%2F%2Fwww.webofscience.com%2Fwos%2Fwoscc%2Ffull-record%2FWOS:A1992HQ25600034","View Full Record in Web of Science")</f>
        <v>View Full Record in Web of Science</v>
      </c>
    </row>
    <row r="327" spans="1:72" x14ac:dyDescent="0.15">
      <c r="A327" t="s">
        <v>72</v>
      </c>
      <c r="B327" t="s">
        <v>3761</v>
      </c>
      <c r="C327" t="s">
        <v>74</v>
      </c>
      <c r="D327" t="s">
        <v>74</v>
      </c>
      <c r="E327" t="s">
        <v>74</v>
      </c>
      <c r="F327" t="s">
        <v>3761</v>
      </c>
      <c r="G327" t="s">
        <v>74</v>
      </c>
      <c r="H327" t="s">
        <v>74</v>
      </c>
      <c r="I327" t="s">
        <v>3762</v>
      </c>
      <c r="J327" t="s">
        <v>1710</v>
      </c>
      <c r="K327" t="s">
        <v>74</v>
      </c>
      <c r="L327" t="s">
        <v>74</v>
      </c>
      <c r="M327" t="s">
        <v>77</v>
      </c>
      <c r="N327" t="s">
        <v>78</v>
      </c>
      <c r="O327" t="s">
        <v>74</v>
      </c>
      <c r="P327" t="s">
        <v>74</v>
      </c>
      <c r="Q327" t="s">
        <v>74</v>
      </c>
      <c r="R327" t="s">
        <v>74</v>
      </c>
      <c r="S327" t="s">
        <v>74</v>
      </c>
      <c r="T327" t="s">
        <v>74</v>
      </c>
      <c r="U327" t="s">
        <v>3763</v>
      </c>
      <c r="V327" t="s">
        <v>3764</v>
      </c>
      <c r="W327" t="s">
        <v>74</v>
      </c>
      <c r="X327" t="s">
        <v>74</v>
      </c>
      <c r="Y327" t="s">
        <v>3765</v>
      </c>
      <c r="Z327" t="s">
        <v>74</v>
      </c>
      <c r="AA327" t="s">
        <v>74</v>
      </c>
      <c r="AB327" t="s">
        <v>74</v>
      </c>
      <c r="AC327" t="s">
        <v>74</v>
      </c>
      <c r="AD327" t="s">
        <v>74</v>
      </c>
      <c r="AE327" t="s">
        <v>74</v>
      </c>
      <c r="AF327" t="s">
        <v>74</v>
      </c>
      <c r="AG327">
        <v>61</v>
      </c>
      <c r="AH327">
        <v>20</v>
      </c>
      <c r="AI327">
        <v>21</v>
      </c>
      <c r="AJ327">
        <v>0</v>
      </c>
      <c r="AK327">
        <v>1</v>
      </c>
      <c r="AL327" t="s">
        <v>352</v>
      </c>
      <c r="AM327" t="s">
        <v>309</v>
      </c>
      <c r="AN327" t="s">
        <v>353</v>
      </c>
      <c r="AO327" t="s">
        <v>1714</v>
      </c>
      <c r="AP327" t="s">
        <v>1715</v>
      </c>
      <c r="AQ327" t="s">
        <v>74</v>
      </c>
      <c r="AR327" t="s">
        <v>1716</v>
      </c>
      <c r="AS327" t="s">
        <v>1717</v>
      </c>
      <c r="AT327" t="s">
        <v>3766</v>
      </c>
      <c r="AU327">
        <v>1992</v>
      </c>
      <c r="AV327">
        <v>97</v>
      </c>
      <c r="AW327" t="s">
        <v>3767</v>
      </c>
      <c r="AX327" t="s">
        <v>74</v>
      </c>
      <c r="AY327" t="s">
        <v>74</v>
      </c>
      <c r="AZ327" t="s">
        <v>74</v>
      </c>
      <c r="BA327" t="s">
        <v>74</v>
      </c>
      <c r="BB327">
        <v>4629</v>
      </c>
      <c r="BC327">
        <v>4647</v>
      </c>
      <c r="BD327" t="s">
        <v>74</v>
      </c>
      <c r="BE327" t="s">
        <v>3768</v>
      </c>
      <c r="BF327" t="str">
        <f>HYPERLINK("http://dx.doi.org/10.1029/91JB02982","http://dx.doi.org/10.1029/91JB02982")</f>
        <v>http://dx.doi.org/10.1029/91JB02982</v>
      </c>
      <c r="BG327" t="s">
        <v>74</v>
      </c>
      <c r="BH327" t="s">
        <v>74</v>
      </c>
      <c r="BI327">
        <v>19</v>
      </c>
      <c r="BJ327" t="s">
        <v>297</v>
      </c>
      <c r="BK327" t="s">
        <v>92</v>
      </c>
      <c r="BL327" t="s">
        <v>297</v>
      </c>
      <c r="BM327" t="s">
        <v>3769</v>
      </c>
      <c r="BN327" t="s">
        <v>74</v>
      </c>
      <c r="BO327" t="s">
        <v>74</v>
      </c>
      <c r="BP327" t="s">
        <v>74</v>
      </c>
      <c r="BQ327" t="s">
        <v>74</v>
      </c>
      <c r="BR327" t="s">
        <v>95</v>
      </c>
      <c r="BS327" t="s">
        <v>3770</v>
      </c>
      <c r="BT327" t="str">
        <f>HYPERLINK("https%3A%2F%2Fwww.webofscience.com%2Fwos%2Fwoscc%2Ffull-record%2FWOS:A1992HQ33600021","View Full Record in Web of Science")</f>
        <v>View Full Record in Web of Science</v>
      </c>
    </row>
    <row r="328" spans="1:72" x14ac:dyDescent="0.15">
      <c r="A328" t="s">
        <v>72</v>
      </c>
      <c r="B328" t="s">
        <v>3771</v>
      </c>
      <c r="C328" t="s">
        <v>74</v>
      </c>
      <c r="D328" t="s">
        <v>74</v>
      </c>
      <c r="E328" t="s">
        <v>74</v>
      </c>
      <c r="F328" t="s">
        <v>3771</v>
      </c>
      <c r="G328" t="s">
        <v>74</v>
      </c>
      <c r="H328" t="s">
        <v>74</v>
      </c>
      <c r="I328" t="s">
        <v>3772</v>
      </c>
      <c r="J328" t="s">
        <v>3773</v>
      </c>
      <c r="K328" t="s">
        <v>74</v>
      </c>
      <c r="L328" t="s">
        <v>74</v>
      </c>
      <c r="M328" t="s">
        <v>77</v>
      </c>
      <c r="N328" t="s">
        <v>52</v>
      </c>
      <c r="O328" t="s">
        <v>74</v>
      </c>
      <c r="P328" t="s">
        <v>74</v>
      </c>
      <c r="Q328" t="s">
        <v>74</v>
      </c>
      <c r="R328" t="s">
        <v>74</v>
      </c>
      <c r="S328" t="s">
        <v>74</v>
      </c>
      <c r="T328" t="s">
        <v>74</v>
      </c>
      <c r="U328" t="s">
        <v>74</v>
      </c>
      <c r="V328" t="s">
        <v>74</v>
      </c>
      <c r="W328" t="s">
        <v>3774</v>
      </c>
      <c r="X328" t="s">
        <v>3775</v>
      </c>
      <c r="Y328" t="s">
        <v>74</v>
      </c>
      <c r="Z328" t="s">
        <v>74</v>
      </c>
      <c r="AA328" t="s">
        <v>74</v>
      </c>
      <c r="AB328" t="s">
        <v>74</v>
      </c>
      <c r="AC328" t="s">
        <v>74</v>
      </c>
      <c r="AD328" t="s">
        <v>74</v>
      </c>
      <c r="AE328" t="s">
        <v>74</v>
      </c>
      <c r="AF328" t="s">
        <v>74</v>
      </c>
      <c r="AG328">
        <v>0</v>
      </c>
      <c r="AH328">
        <v>0</v>
      </c>
      <c r="AI328">
        <v>0</v>
      </c>
      <c r="AJ328">
        <v>0</v>
      </c>
      <c r="AK328">
        <v>2</v>
      </c>
      <c r="AL328" t="s">
        <v>308</v>
      </c>
      <c r="AM328" t="s">
        <v>309</v>
      </c>
      <c r="AN328" t="s">
        <v>310</v>
      </c>
      <c r="AO328" t="s">
        <v>3776</v>
      </c>
      <c r="AP328" t="s">
        <v>74</v>
      </c>
      <c r="AQ328" t="s">
        <v>74</v>
      </c>
      <c r="AR328" t="s">
        <v>3777</v>
      </c>
      <c r="AS328" t="s">
        <v>3778</v>
      </c>
      <c r="AT328" t="s">
        <v>3779</v>
      </c>
      <c r="AU328">
        <v>1992</v>
      </c>
      <c r="AV328">
        <v>203</v>
      </c>
      <c r="AW328" t="s">
        <v>74</v>
      </c>
      <c r="AX328">
        <v>1</v>
      </c>
      <c r="AY328" t="s">
        <v>74</v>
      </c>
      <c r="AZ328" t="s">
        <v>74</v>
      </c>
      <c r="BA328" t="s">
        <v>74</v>
      </c>
      <c r="BB328">
        <v>16</v>
      </c>
      <c r="BC328" t="s">
        <v>3780</v>
      </c>
      <c r="BD328" t="s">
        <v>74</v>
      </c>
      <c r="BE328" t="s">
        <v>74</v>
      </c>
      <c r="BF328" t="s">
        <v>74</v>
      </c>
      <c r="BG328" t="s">
        <v>74</v>
      </c>
      <c r="BH328" t="s">
        <v>74</v>
      </c>
      <c r="BI328">
        <v>0</v>
      </c>
      <c r="BJ328" t="s">
        <v>3781</v>
      </c>
      <c r="BK328" t="s">
        <v>92</v>
      </c>
      <c r="BL328" t="s">
        <v>1157</v>
      </c>
      <c r="BM328" t="s">
        <v>3782</v>
      </c>
      <c r="BN328" t="s">
        <v>74</v>
      </c>
      <c r="BO328" t="s">
        <v>74</v>
      </c>
      <c r="BP328" t="s">
        <v>74</v>
      </c>
      <c r="BQ328" t="s">
        <v>74</v>
      </c>
      <c r="BR328" t="s">
        <v>95</v>
      </c>
      <c r="BS328" t="s">
        <v>3783</v>
      </c>
      <c r="BT328" t="str">
        <f>HYPERLINK("https%3A%2F%2Fwww.webofscience.com%2Fwos%2Fwoscc%2Ffull-record%2FWOS:A1992HK16102486","View Full Record in Web of Science")</f>
        <v>View Full Record in Web of Science</v>
      </c>
    </row>
    <row r="329" spans="1:72" x14ac:dyDescent="0.15">
      <c r="A329" t="s">
        <v>72</v>
      </c>
      <c r="B329" t="s">
        <v>3784</v>
      </c>
      <c r="C329" t="s">
        <v>74</v>
      </c>
      <c r="D329" t="s">
        <v>74</v>
      </c>
      <c r="E329" t="s">
        <v>74</v>
      </c>
      <c r="F329" t="s">
        <v>3784</v>
      </c>
      <c r="G329" t="s">
        <v>74</v>
      </c>
      <c r="H329" t="s">
        <v>74</v>
      </c>
      <c r="I329" t="s">
        <v>3785</v>
      </c>
      <c r="J329" t="s">
        <v>1726</v>
      </c>
      <c r="K329" t="s">
        <v>74</v>
      </c>
      <c r="L329" t="s">
        <v>74</v>
      </c>
      <c r="M329" t="s">
        <v>77</v>
      </c>
      <c r="N329" t="s">
        <v>1317</v>
      </c>
      <c r="O329" t="s">
        <v>74</v>
      </c>
      <c r="P329" t="s">
        <v>74</v>
      </c>
      <c r="Q329" t="s">
        <v>74</v>
      </c>
      <c r="R329" t="s">
        <v>74</v>
      </c>
      <c r="S329" t="s">
        <v>74</v>
      </c>
      <c r="T329" t="s">
        <v>74</v>
      </c>
      <c r="U329" t="s">
        <v>74</v>
      </c>
      <c r="V329" t="s">
        <v>74</v>
      </c>
      <c r="W329" t="s">
        <v>498</v>
      </c>
      <c r="X329" t="s">
        <v>183</v>
      </c>
      <c r="Y329" t="s">
        <v>3786</v>
      </c>
      <c r="Z329" t="s">
        <v>74</v>
      </c>
      <c r="AA329" t="s">
        <v>74</v>
      </c>
      <c r="AB329" t="s">
        <v>74</v>
      </c>
      <c r="AC329" t="s">
        <v>74</v>
      </c>
      <c r="AD329" t="s">
        <v>74</v>
      </c>
      <c r="AE329" t="s">
        <v>74</v>
      </c>
      <c r="AF329" t="s">
        <v>74</v>
      </c>
      <c r="AG329">
        <v>2</v>
      </c>
      <c r="AH329">
        <v>1</v>
      </c>
      <c r="AI329">
        <v>1</v>
      </c>
      <c r="AJ329">
        <v>0</v>
      </c>
      <c r="AK329">
        <v>4</v>
      </c>
      <c r="AL329" t="s">
        <v>1728</v>
      </c>
      <c r="AM329" t="s">
        <v>501</v>
      </c>
      <c r="AN329" t="s">
        <v>1729</v>
      </c>
      <c r="AO329" t="s">
        <v>1730</v>
      </c>
      <c r="AP329" t="s">
        <v>74</v>
      </c>
      <c r="AQ329" t="s">
        <v>74</v>
      </c>
      <c r="AR329" t="s">
        <v>1726</v>
      </c>
      <c r="AS329" t="s">
        <v>1731</v>
      </c>
      <c r="AT329" t="s">
        <v>3787</v>
      </c>
      <c r="AU329">
        <v>1992</v>
      </c>
      <c r="AV329">
        <v>356</v>
      </c>
      <c r="AW329">
        <v>6368</v>
      </c>
      <c r="AX329" t="s">
        <v>74</v>
      </c>
      <c r="AY329" t="s">
        <v>74</v>
      </c>
      <c r="AZ329" t="s">
        <v>74</v>
      </c>
      <c r="BA329" t="s">
        <v>74</v>
      </c>
      <c r="BB329">
        <v>391</v>
      </c>
      <c r="BC329">
        <v>391</v>
      </c>
      <c r="BD329" t="s">
        <v>74</v>
      </c>
      <c r="BE329" t="s">
        <v>3788</v>
      </c>
      <c r="BF329" t="str">
        <f>HYPERLINK("http://dx.doi.org/10.1038/356391b0","http://dx.doi.org/10.1038/356391b0")</f>
        <v>http://dx.doi.org/10.1038/356391b0</v>
      </c>
      <c r="BG329" t="s">
        <v>74</v>
      </c>
      <c r="BH329" t="s">
        <v>74</v>
      </c>
      <c r="BI329">
        <v>1</v>
      </c>
      <c r="BJ329" t="s">
        <v>850</v>
      </c>
      <c r="BK329" t="s">
        <v>92</v>
      </c>
      <c r="BL329" t="s">
        <v>851</v>
      </c>
      <c r="BM329" t="s">
        <v>3789</v>
      </c>
      <c r="BN329">
        <v>1557119</v>
      </c>
      <c r="BO329" t="s">
        <v>1112</v>
      </c>
      <c r="BP329" t="s">
        <v>74</v>
      </c>
      <c r="BQ329" t="s">
        <v>74</v>
      </c>
      <c r="BR329" t="s">
        <v>95</v>
      </c>
      <c r="BS329" t="s">
        <v>3790</v>
      </c>
      <c r="BT329" t="str">
        <f>HYPERLINK("https%3A%2F%2Fwww.webofscience.com%2Fwos%2Fwoscc%2Ffull-record%2FWOS:A1992HL83000040","View Full Record in Web of Science")</f>
        <v>View Full Record in Web of Science</v>
      </c>
    </row>
    <row r="330" spans="1:72" x14ac:dyDescent="0.15">
      <c r="A330" t="s">
        <v>72</v>
      </c>
      <c r="B330" t="s">
        <v>3791</v>
      </c>
      <c r="C330" t="s">
        <v>74</v>
      </c>
      <c r="D330" t="s">
        <v>74</v>
      </c>
      <c r="E330" t="s">
        <v>74</v>
      </c>
      <c r="F330" t="s">
        <v>3791</v>
      </c>
      <c r="G330" t="s">
        <v>74</v>
      </c>
      <c r="H330" t="s">
        <v>74</v>
      </c>
      <c r="I330" t="s">
        <v>3792</v>
      </c>
      <c r="J330" t="s">
        <v>3793</v>
      </c>
      <c r="K330" t="s">
        <v>74</v>
      </c>
      <c r="L330" t="s">
        <v>74</v>
      </c>
      <c r="M330" t="s">
        <v>77</v>
      </c>
      <c r="N330" t="s">
        <v>78</v>
      </c>
      <c r="O330" t="s">
        <v>74</v>
      </c>
      <c r="P330" t="s">
        <v>74</v>
      </c>
      <c r="Q330" t="s">
        <v>74</v>
      </c>
      <c r="R330" t="s">
        <v>74</v>
      </c>
      <c r="S330" t="s">
        <v>74</v>
      </c>
      <c r="T330" t="s">
        <v>74</v>
      </c>
      <c r="U330" t="s">
        <v>74</v>
      </c>
      <c r="V330" t="s">
        <v>74</v>
      </c>
      <c r="W330" t="s">
        <v>3794</v>
      </c>
      <c r="X330" t="s">
        <v>2892</v>
      </c>
      <c r="Y330" t="s">
        <v>3795</v>
      </c>
      <c r="Z330" t="s">
        <v>74</v>
      </c>
      <c r="AA330" t="s">
        <v>74</v>
      </c>
      <c r="AB330" t="s">
        <v>74</v>
      </c>
      <c r="AC330" t="s">
        <v>74</v>
      </c>
      <c r="AD330" t="s">
        <v>74</v>
      </c>
      <c r="AE330" t="s">
        <v>74</v>
      </c>
      <c r="AF330" t="s">
        <v>74</v>
      </c>
      <c r="AG330">
        <v>6</v>
      </c>
      <c r="AH330">
        <v>17</v>
      </c>
      <c r="AI330">
        <v>18</v>
      </c>
      <c r="AJ330">
        <v>0</v>
      </c>
      <c r="AK330">
        <v>4</v>
      </c>
      <c r="AL330" t="s">
        <v>3796</v>
      </c>
      <c r="AM330" t="s">
        <v>309</v>
      </c>
      <c r="AN330" t="s">
        <v>3797</v>
      </c>
      <c r="AO330" t="s">
        <v>3798</v>
      </c>
      <c r="AP330" t="s">
        <v>74</v>
      </c>
      <c r="AQ330" t="s">
        <v>74</v>
      </c>
      <c r="AR330" t="s">
        <v>3799</v>
      </c>
      <c r="AS330" t="s">
        <v>3800</v>
      </c>
      <c r="AT330" t="s">
        <v>3801</v>
      </c>
      <c r="AU330">
        <v>1992</v>
      </c>
      <c r="AV330">
        <v>86</v>
      </c>
      <c r="AW330">
        <v>2</v>
      </c>
      <c r="AX330" t="s">
        <v>74</v>
      </c>
      <c r="AY330" t="s">
        <v>74</v>
      </c>
      <c r="AZ330" t="s">
        <v>74</v>
      </c>
      <c r="BA330" t="s">
        <v>74</v>
      </c>
      <c r="BB330">
        <v>377</v>
      </c>
      <c r="BC330">
        <v>399</v>
      </c>
      <c r="BD330" t="s">
        <v>74</v>
      </c>
      <c r="BE330" t="s">
        <v>3802</v>
      </c>
      <c r="BF330" t="str">
        <f>HYPERLINK("http://dx.doi.org/10.2307/2203243","http://dx.doi.org/10.2307/2203243")</f>
        <v>http://dx.doi.org/10.2307/2203243</v>
      </c>
      <c r="BG330" t="s">
        <v>74</v>
      </c>
      <c r="BH330" t="s">
        <v>74</v>
      </c>
      <c r="BI330">
        <v>23</v>
      </c>
      <c r="BJ330" t="s">
        <v>3803</v>
      </c>
      <c r="BK330" t="s">
        <v>226</v>
      </c>
      <c r="BL330" t="s">
        <v>3804</v>
      </c>
      <c r="BM330" t="s">
        <v>3805</v>
      </c>
      <c r="BN330" t="s">
        <v>74</v>
      </c>
      <c r="BO330" t="s">
        <v>74</v>
      </c>
      <c r="BP330" t="s">
        <v>74</v>
      </c>
      <c r="BQ330" t="s">
        <v>74</v>
      </c>
      <c r="BR330" t="s">
        <v>95</v>
      </c>
      <c r="BS330" t="s">
        <v>3806</v>
      </c>
      <c r="BT330" t="str">
        <f>HYPERLINK("https%3A%2F%2Fwww.webofscience.com%2Fwos%2Fwoscc%2Ffull-record%2FWOS:A1992HL87100006","View Full Record in Web of Science")</f>
        <v>View Full Record in Web of Science</v>
      </c>
    </row>
    <row r="331" spans="1:72" x14ac:dyDescent="0.15">
      <c r="A331" t="s">
        <v>72</v>
      </c>
      <c r="B331" t="s">
        <v>3807</v>
      </c>
      <c r="C331" t="s">
        <v>74</v>
      </c>
      <c r="D331" t="s">
        <v>74</v>
      </c>
      <c r="E331" t="s">
        <v>74</v>
      </c>
      <c r="F331" t="s">
        <v>3807</v>
      </c>
      <c r="G331" t="s">
        <v>74</v>
      </c>
      <c r="H331" t="s">
        <v>74</v>
      </c>
      <c r="I331" t="s">
        <v>3808</v>
      </c>
      <c r="J331" t="s">
        <v>3809</v>
      </c>
      <c r="K331" t="s">
        <v>74</v>
      </c>
      <c r="L331" t="s">
        <v>74</v>
      </c>
      <c r="M331" t="s">
        <v>77</v>
      </c>
      <c r="N331" t="s">
        <v>78</v>
      </c>
      <c r="O331" t="s">
        <v>74</v>
      </c>
      <c r="P331" t="s">
        <v>74</v>
      </c>
      <c r="Q331" t="s">
        <v>74</v>
      </c>
      <c r="R331" t="s">
        <v>74</v>
      </c>
      <c r="S331" t="s">
        <v>74</v>
      </c>
      <c r="T331" t="s">
        <v>74</v>
      </c>
      <c r="U331" t="s">
        <v>3810</v>
      </c>
      <c r="V331" t="s">
        <v>3811</v>
      </c>
      <c r="W331" t="s">
        <v>3812</v>
      </c>
      <c r="X331" t="s">
        <v>2877</v>
      </c>
      <c r="Y331" t="s">
        <v>74</v>
      </c>
      <c r="Z331" t="s">
        <v>74</v>
      </c>
      <c r="AA331" t="s">
        <v>2878</v>
      </c>
      <c r="AB331" t="s">
        <v>2879</v>
      </c>
      <c r="AC331" t="s">
        <v>74</v>
      </c>
      <c r="AD331" t="s">
        <v>74</v>
      </c>
      <c r="AE331" t="s">
        <v>74</v>
      </c>
      <c r="AF331" t="s">
        <v>74</v>
      </c>
      <c r="AG331">
        <v>37</v>
      </c>
      <c r="AH331">
        <v>40</v>
      </c>
      <c r="AI331">
        <v>41</v>
      </c>
      <c r="AJ331">
        <v>0</v>
      </c>
      <c r="AK331">
        <v>8</v>
      </c>
      <c r="AL331" t="s">
        <v>3813</v>
      </c>
      <c r="AM331" t="s">
        <v>617</v>
      </c>
      <c r="AN331" t="s">
        <v>3814</v>
      </c>
      <c r="AO331" t="s">
        <v>3815</v>
      </c>
      <c r="AP331" t="s">
        <v>74</v>
      </c>
      <c r="AQ331" t="s">
        <v>74</v>
      </c>
      <c r="AR331" t="s">
        <v>3809</v>
      </c>
      <c r="AS331" t="s">
        <v>3809</v>
      </c>
      <c r="AT331" t="s">
        <v>3801</v>
      </c>
      <c r="AU331">
        <v>1992</v>
      </c>
      <c r="AV331">
        <v>109</v>
      </c>
      <c r="AW331">
        <v>2</v>
      </c>
      <c r="AX331" t="s">
        <v>74</v>
      </c>
      <c r="AY331" t="s">
        <v>74</v>
      </c>
      <c r="AZ331" t="s">
        <v>74</v>
      </c>
      <c r="BA331" t="s">
        <v>74</v>
      </c>
      <c r="BB331">
        <v>223</v>
      </c>
      <c r="BC331">
        <v>234</v>
      </c>
      <c r="BD331" t="s">
        <v>74</v>
      </c>
      <c r="BE331" t="s">
        <v>3816</v>
      </c>
      <c r="BF331" t="str">
        <f>HYPERLINK("http://dx.doi.org/10.2307/4088190","http://dx.doi.org/10.2307/4088190")</f>
        <v>http://dx.doi.org/10.2307/4088190</v>
      </c>
      <c r="BG331" t="s">
        <v>74</v>
      </c>
      <c r="BH331" t="s">
        <v>74</v>
      </c>
      <c r="BI331">
        <v>12</v>
      </c>
      <c r="BJ331" t="s">
        <v>1351</v>
      </c>
      <c r="BK331" t="s">
        <v>92</v>
      </c>
      <c r="BL331" t="s">
        <v>243</v>
      </c>
      <c r="BM331" t="s">
        <v>3817</v>
      </c>
      <c r="BN331" t="s">
        <v>74</v>
      </c>
      <c r="BO331" t="s">
        <v>74</v>
      </c>
      <c r="BP331" t="s">
        <v>74</v>
      </c>
      <c r="BQ331" t="s">
        <v>74</v>
      </c>
      <c r="BR331" t="s">
        <v>95</v>
      </c>
      <c r="BS331" t="s">
        <v>3818</v>
      </c>
      <c r="BT331" t="str">
        <f>HYPERLINK("https%3A%2F%2Fwww.webofscience.com%2Fwos%2Fwoscc%2Ffull-record%2FWOS:A1992HU28300002","View Full Record in Web of Science")</f>
        <v>View Full Record in Web of Science</v>
      </c>
    </row>
    <row r="332" spans="1:72" x14ac:dyDescent="0.15">
      <c r="A332" t="s">
        <v>72</v>
      </c>
      <c r="B332" t="s">
        <v>3819</v>
      </c>
      <c r="C332" t="s">
        <v>74</v>
      </c>
      <c r="D332" t="s">
        <v>74</v>
      </c>
      <c r="E332" t="s">
        <v>74</v>
      </c>
      <c r="F332" t="s">
        <v>3819</v>
      </c>
      <c r="G332" t="s">
        <v>74</v>
      </c>
      <c r="H332" t="s">
        <v>74</v>
      </c>
      <c r="I332" t="s">
        <v>3820</v>
      </c>
      <c r="J332" t="s">
        <v>1288</v>
      </c>
      <c r="K332" t="s">
        <v>74</v>
      </c>
      <c r="L332" t="s">
        <v>74</v>
      </c>
      <c r="M332" t="s">
        <v>77</v>
      </c>
      <c r="N332" t="s">
        <v>78</v>
      </c>
      <c r="O332" t="s">
        <v>74</v>
      </c>
      <c r="P332" t="s">
        <v>74</v>
      </c>
      <c r="Q332" t="s">
        <v>74</v>
      </c>
      <c r="R332" t="s">
        <v>74</v>
      </c>
      <c r="S332" t="s">
        <v>74</v>
      </c>
      <c r="T332" t="s">
        <v>74</v>
      </c>
      <c r="U332" t="s">
        <v>3821</v>
      </c>
      <c r="V332" t="s">
        <v>3822</v>
      </c>
      <c r="W332" t="s">
        <v>74</v>
      </c>
      <c r="X332" t="s">
        <v>74</v>
      </c>
      <c r="Y332" t="s">
        <v>3823</v>
      </c>
      <c r="Z332" t="s">
        <v>74</v>
      </c>
      <c r="AA332" t="s">
        <v>74</v>
      </c>
      <c r="AB332" t="s">
        <v>74</v>
      </c>
      <c r="AC332" t="s">
        <v>74</v>
      </c>
      <c r="AD332" t="s">
        <v>74</v>
      </c>
      <c r="AE332" t="s">
        <v>74</v>
      </c>
      <c r="AF332" t="s">
        <v>74</v>
      </c>
      <c r="AG332">
        <v>33</v>
      </c>
      <c r="AH332">
        <v>34</v>
      </c>
      <c r="AI332">
        <v>34</v>
      </c>
      <c r="AJ332">
        <v>0</v>
      </c>
      <c r="AK332">
        <v>3</v>
      </c>
      <c r="AL332" t="s">
        <v>679</v>
      </c>
      <c r="AM332" t="s">
        <v>1297</v>
      </c>
      <c r="AN332" t="s">
        <v>3824</v>
      </c>
      <c r="AO332" t="s">
        <v>1299</v>
      </c>
      <c r="AP332" t="s">
        <v>3825</v>
      </c>
      <c r="AQ332" t="s">
        <v>74</v>
      </c>
      <c r="AR332" t="s">
        <v>1300</v>
      </c>
      <c r="AS332" t="s">
        <v>1301</v>
      </c>
      <c r="AT332" t="s">
        <v>3801</v>
      </c>
      <c r="AU332">
        <v>1992</v>
      </c>
      <c r="AV332">
        <v>59</v>
      </c>
      <c r="AW332" t="s">
        <v>295</v>
      </c>
      <c r="AX332" t="s">
        <v>74</v>
      </c>
      <c r="AY332" t="s">
        <v>74</v>
      </c>
      <c r="AZ332" t="s">
        <v>74</v>
      </c>
      <c r="BA332" t="s">
        <v>74</v>
      </c>
      <c r="BB332">
        <v>141</v>
      </c>
      <c r="BC332">
        <v>161</v>
      </c>
      <c r="BD332" t="s">
        <v>74</v>
      </c>
      <c r="BE332" t="s">
        <v>3826</v>
      </c>
      <c r="BF332" t="str">
        <f>HYPERLINK("http://dx.doi.org/10.1007/BF00120691","http://dx.doi.org/10.1007/BF00120691")</f>
        <v>http://dx.doi.org/10.1007/BF00120691</v>
      </c>
      <c r="BG332" t="s">
        <v>74</v>
      </c>
      <c r="BH332" t="s">
        <v>74</v>
      </c>
      <c r="BI332">
        <v>21</v>
      </c>
      <c r="BJ332" t="s">
        <v>379</v>
      </c>
      <c r="BK332" t="s">
        <v>92</v>
      </c>
      <c r="BL332" t="s">
        <v>379</v>
      </c>
      <c r="BM332" t="s">
        <v>3827</v>
      </c>
      <c r="BN332" t="s">
        <v>74</v>
      </c>
      <c r="BO332" t="s">
        <v>74</v>
      </c>
      <c r="BP332" t="s">
        <v>74</v>
      </c>
      <c r="BQ332" t="s">
        <v>74</v>
      </c>
      <c r="BR332" t="s">
        <v>95</v>
      </c>
      <c r="BS332" t="s">
        <v>3828</v>
      </c>
      <c r="BT332" t="str">
        <f>HYPERLINK("https%3A%2F%2Fwww.webofscience.com%2Fwos%2Fwoscc%2Ffull-record%2FWOS:A1992HT78500008","View Full Record in Web of Science")</f>
        <v>View Full Record in Web of Science</v>
      </c>
    </row>
    <row r="333" spans="1:72" x14ac:dyDescent="0.15">
      <c r="A333" t="s">
        <v>72</v>
      </c>
      <c r="B333" t="s">
        <v>3829</v>
      </c>
      <c r="C333" t="s">
        <v>74</v>
      </c>
      <c r="D333" t="s">
        <v>74</v>
      </c>
      <c r="E333" t="s">
        <v>74</v>
      </c>
      <c r="F333" t="s">
        <v>3829</v>
      </c>
      <c r="G333" t="s">
        <v>74</v>
      </c>
      <c r="H333" t="s">
        <v>74</v>
      </c>
      <c r="I333" t="s">
        <v>3830</v>
      </c>
      <c r="J333" t="s">
        <v>231</v>
      </c>
      <c r="K333" t="s">
        <v>74</v>
      </c>
      <c r="L333" t="s">
        <v>74</v>
      </c>
      <c r="M333" t="s">
        <v>77</v>
      </c>
      <c r="N333" t="s">
        <v>337</v>
      </c>
      <c r="O333" t="s">
        <v>74</v>
      </c>
      <c r="P333" t="s">
        <v>74</v>
      </c>
      <c r="Q333" t="s">
        <v>74</v>
      </c>
      <c r="R333" t="s">
        <v>74</v>
      </c>
      <c r="S333" t="s">
        <v>74</v>
      </c>
      <c r="T333" t="s">
        <v>74</v>
      </c>
      <c r="U333" t="s">
        <v>3831</v>
      </c>
      <c r="V333" t="s">
        <v>3832</v>
      </c>
      <c r="W333" t="s">
        <v>74</v>
      </c>
      <c r="X333" t="s">
        <v>74</v>
      </c>
      <c r="Y333" t="s">
        <v>3833</v>
      </c>
      <c r="Z333" t="s">
        <v>74</v>
      </c>
      <c r="AA333" t="s">
        <v>74</v>
      </c>
      <c r="AB333" t="s">
        <v>74</v>
      </c>
      <c r="AC333" t="s">
        <v>74</v>
      </c>
      <c r="AD333" t="s">
        <v>74</v>
      </c>
      <c r="AE333" t="s">
        <v>74</v>
      </c>
      <c r="AF333" t="s">
        <v>74</v>
      </c>
      <c r="AG333">
        <v>20</v>
      </c>
      <c r="AH333">
        <v>33</v>
      </c>
      <c r="AI333">
        <v>33</v>
      </c>
      <c r="AJ333">
        <v>1</v>
      </c>
      <c r="AK333">
        <v>6</v>
      </c>
      <c r="AL333" t="s">
        <v>236</v>
      </c>
      <c r="AM333" t="s">
        <v>237</v>
      </c>
      <c r="AN333" t="s">
        <v>238</v>
      </c>
      <c r="AO333" t="s">
        <v>239</v>
      </c>
      <c r="AP333" t="s">
        <v>74</v>
      </c>
      <c r="AQ333" t="s">
        <v>74</v>
      </c>
      <c r="AR333" t="s">
        <v>240</v>
      </c>
      <c r="AS333" t="s">
        <v>241</v>
      </c>
      <c r="AT333" t="s">
        <v>3801</v>
      </c>
      <c r="AU333">
        <v>1992</v>
      </c>
      <c r="AV333">
        <v>70</v>
      </c>
      <c r="AW333">
        <v>4</v>
      </c>
      <c r="AX333" t="s">
        <v>74</v>
      </c>
      <c r="AY333" t="s">
        <v>74</v>
      </c>
      <c r="AZ333" t="s">
        <v>74</v>
      </c>
      <c r="BA333" t="s">
        <v>74</v>
      </c>
      <c r="BB333">
        <v>837</v>
      </c>
      <c r="BC333">
        <v>839</v>
      </c>
      <c r="BD333" t="s">
        <v>74</v>
      </c>
      <c r="BE333" t="s">
        <v>3834</v>
      </c>
      <c r="BF333" t="str">
        <f>HYPERLINK("http://dx.doi.org/10.1139/z92-119","http://dx.doi.org/10.1139/z92-119")</f>
        <v>http://dx.doi.org/10.1139/z92-119</v>
      </c>
      <c r="BG333" t="s">
        <v>74</v>
      </c>
      <c r="BH333" t="s">
        <v>74</v>
      </c>
      <c r="BI333">
        <v>3</v>
      </c>
      <c r="BJ333" t="s">
        <v>243</v>
      </c>
      <c r="BK333" t="s">
        <v>92</v>
      </c>
      <c r="BL333" t="s">
        <v>243</v>
      </c>
      <c r="BM333" t="s">
        <v>3835</v>
      </c>
      <c r="BN333" t="s">
        <v>74</v>
      </c>
      <c r="BO333" t="s">
        <v>74</v>
      </c>
      <c r="BP333" t="s">
        <v>74</v>
      </c>
      <c r="BQ333" t="s">
        <v>74</v>
      </c>
      <c r="BR333" t="s">
        <v>95</v>
      </c>
      <c r="BS333" t="s">
        <v>3836</v>
      </c>
      <c r="BT333" t="str">
        <f>HYPERLINK("https%3A%2F%2Fwww.webofscience.com%2Fwos%2Fwoscc%2Ffull-record%2FWOS:A1992JB04300025","View Full Record in Web of Science")</f>
        <v>View Full Record in Web of Science</v>
      </c>
    </row>
    <row r="334" spans="1:72" x14ac:dyDescent="0.15">
      <c r="A334" t="s">
        <v>72</v>
      </c>
      <c r="B334" t="s">
        <v>3837</v>
      </c>
      <c r="C334" t="s">
        <v>74</v>
      </c>
      <c r="D334" t="s">
        <v>74</v>
      </c>
      <c r="E334" t="s">
        <v>74</v>
      </c>
      <c r="F334" t="s">
        <v>3837</v>
      </c>
      <c r="G334" t="s">
        <v>74</v>
      </c>
      <c r="H334" t="s">
        <v>74</v>
      </c>
      <c r="I334" t="s">
        <v>3838</v>
      </c>
      <c r="J334" t="s">
        <v>2752</v>
      </c>
      <c r="K334" t="s">
        <v>74</v>
      </c>
      <c r="L334" t="s">
        <v>74</v>
      </c>
      <c r="M334" t="s">
        <v>77</v>
      </c>
      <c r="N334" t="s">
        <v>78</v>
      </c>
      <c r="O334" t="s">
        <v>74</v>
      </c>
      <c r="P334" t="s">
        <v>74</v>
      </c>
      <c r="Q334" t="s">
        <v>74</v>
      </c>
      <c r="R334" t="s">
        <v>74</v>
      </c>
      <c r="S334" t="s">
        <v>74</v>
      </c>
      <c r="T334" t="s">
        <v>74</v>
      </c>
      <c r="U334" t="s">
        <v>3839</v>
      </c>
      <c r="V334" t="s">
        <v>3840</v>
      </c>
      <c r="W334" t="s">
        <v>74</v>
      </c>
      <c r="X334" t="s">
        <v>74</v>
      </c>
      <c r="Y334" t="s">
        <v>3841</v>
      </c>
      <c r="Z334" t="s">
        <v>74</v>
      </c>
      <c r="AA334" t="s">
        <v>74</v>
      </c>
      <c r="AB334" t="s">
        <v>3842</v>
      </c>
      <c r="AC334" t="s">
        <v>74</v>
      </c>
      <c r="AD334" t="s">
        <v>74</v>
      </c>
      <c r="AE334" t="s">
        <v>74</v>
      </c>
      <c r="AF334" t="s">
        <v>74</v>
      </c>
      <c r="AG334">
        <v>25</v>
      </c>
      <c r="AH334">
        <v>12</v>
      </c>
      <c r="AI334">
        <v>12</v>
      </c>
      <c r="AJ334">
        <v>0</v>
      </c>
      <c r="AK334">
        <v>6</v>
      </c>
      <c r="AL334" t="s">
        <v>204</v>
      </c>
      <c r="AM334" t="s">
        <v>205</v>
      </c>
      <c r="AN334" t="s">
        <v>206</v>
      </c>
      <c r="AO334" t="s">
        <v>2760</v>
      </c>
      <c r="AP334" t="s">
        <v>74</v>
      </c>
      <c r="AQ334" t="s">
        <v>74</v>
      </c>
      <c r="AR334" t="s">
        <v>2761</v>
      </c>
      <c r="AS334" t="s">
        <v>2762</v>
      </c>
      <c r="AT334" t="s">
        <v>3801</v>
      </c>
      <c r="AU334">
        <v>1992</v>
      </c>
      <c r="AV334">
        <v>7</v>
      </c>
      <c r="AW334">
        <v>3</v>
      </c>
      <c r="AX334" t="s">
        <v>74</v>
      </c>
      <c r="AY334" t="s">
        <v>74</v>
      </c>
      <c r="AZ334" t="s">
        <v>74</v>
      </c>
      <c r="BA334" t="s">
        <v>74</v>
      </c>
      <c r="BB334">
        <v>155</v>
      </c>
      <c r="BC334">
        <v>163</v>
      </c>
      <c r="BD334" t="s">
        <v>74</v>
      </c>
      <c r="BE334" t="s">
        <v>3843</v>
      </c>
      <c r="BF334" t="str">
        <f>HYPERLINK("http://dx.doi.org/10.1007/BF00211157","http://dx.doi.org/10.1007/BF00211157")</f>
        <v>http://dx.doi.org/10.1007/BF00211157</v>
      </c>
      <c r="BG334" t="s">
        <v>74</v>
      </c>
      <c r="BH334" t="s">
        <v>74</v>
      </c>
      <c r="BI334">
        <v>9</v>
      </c>
      <c r="BJ334" t="s">
        <v>379</v>
      </c>
      <c r="BK334" t="s">
        <v>92</v>
      </c>
      <c r="BL334" t="s">
        <v>379</v>
      </c>
      <c r="BM334" t="s">
        <v>3844</v>
      </c>
      <c r="BN334" t="s">
        <v>74</v>
      </c>
      <c r="BO334" t="s">
        <v>74</v>
      </c>
      <c r="BP334" t="s">
        <v>74</v>
      </c>
      <c r="BQ334" t="s">
        <v>74</v>
      </c>
      <c r="BR334" t="s">
        <v>95</v>
      </c>
      <c r="BS334" t="s">
        <v>3845</v>
      </c>
      <c r="BT334" t="str">
        <f>HYPERLINK("https%3A%2F%2Fwww.webofscience.com%2Fwos%2Fwoscc%2Ffull-record%2FWOS:A1992HU86100005","View Full Record in Web of Science")</f>
        <v>View Full Record in Web of Science</v>
      </c>
    </row>
    <row r="335" spans="1:72" x14ac:dyDescent="0.15">
      <c r="A335" t="s">
        <v>72</v>
      </c>
      <c r="B335" t="s">
        <v>3846</v>
      </c>
      <c r="C335" t="s">
        <v>74</v>
      </c>
      <c r="D335" t="s">
        <v>74</v>
      </c>
      <c r="E335" t="s">
        <v>74</v>
      </c>
      <c r="F335" t="s">
        <v>3846</v>
      </c>
      <c r="G335" t="s">
        <v>74</v>
      </c>
      <c r="H335" t="s">
        <v>74</v>
      </c>
      <c r="I335" t="s">
        <v>3847</v>
      </c>
      <c r="J335" t="s">
        <v>2016</v>
      </c>
      <c r="K335" t="s">
        <v>74</v>
      </c>
      <c r="L335" t="s">
        <v>74</v>
      </c>
      <c r="M335" t="s">
        <v>77</v>
      </c>
      <c r="N335" t="s">
        <v>78</v>
      </c>
      <c r="O335" t="s">
        <v>74</v>
      </c>
      <c r="P335" t="s">
        <v>74</v>
      </c>
      <c r="Q335" t="s">
        <v>74</v>
      </c>
      <c r="R335" t="s">
        <v>74</v>
      </c>
      <c r="S335" t="s">
        <v>74</v>
      </c>
      <c r="T335" t="s">
        <v>74</v>
      </c>
      <c r="U335" t="s">
        <v>3848</v>
      </c>
      <c r="V335" t="s">
        <v>3849</v>
      </c>
      <c r="W335" t="s">
        <v>3850</v>
      </c>
      <c r="X335" t="s">
        <v>1251</v>
      </c>
      <c r="Y335" t="s">
        <v>3851</v>
      </c>
      <c r="Z335" t="s">
        <v>74</v>
      </c>
      <c r="AA335" t="s">
        <v>74</v>
      </c>
      <c r="AB335" t="s">
        <v>74</v>
      </c>
      <c r="AC335" t="s">
        <v>74</v>
      </c>
      <c r="AD335" t="s">
        <v>74</v>
      </c>
      <c r="AE335" t="s">
        <v>74</v>
      </c>
      <c r="AF335" t="s">
        <v>74</v>
      </c>
      <c r="AG335">
        <v>90</v>
      </c>
      <c r="AH335">
        <v>359</v>
      </c>
      <c r="AI335">
        <v>381</v>
      </c>
      <c r="AJ335">
        <v>1</v>
      </c>
      <c r="AK335">
        <v>45</v>
      </c>
      <c r="AL335" t="s">
        <v>255</v>
      </c>
      <c r="AM335" t="s">
        <v>84</v>
      </c>
      <c r="AN335" t="s">
        <v>1940</v>
      </c>
      <c r="AO335" t="s">
        <v>2020</v>
      </c>
      <c r="AP335" t="s">
        <v>3852</v>
      </c>
      <c r="AQ335" t="s">
        <v>74</v>
      </c>
      <c r="AR335" t="s">
        <v>2021</v>
      </c>
      <c r="AS335" t="s">
        <v>2022</v>
      </c>
      <c r="AT335" t="s">
        <v>3801</v>
      </c>
      <c r="AU335">
        <v>1992</v>
      </c>
      <c r="AV335">
        <v>56</v>
      </c>
      <c r="AW335">
        <v>4</v>
      </c>
      <c r="AX335" t="s">
        <v>74</v>
      </c>
      <c r="AY335" t="s">
        <v>74</v>
      </c>
      <c r="AZ335" t="s">
        <v>74</v>
      </c>
      <c r="BA335" t="s">
        <v>74</v>
      </c>
      <c r="BB335">
        <v>1673</v>
      </c>
      <c r="BC335">
        <v>1694</v>
      </c>
      <c r="BD335" t="s">
        <v>74</v>
      </c>
      <c r="BE335" t="s">
        <v>3853</v>
      </c>
      <c r="BF335" t="str">
        <f>HYPERLINK("http://dx.doi.org/10.1016/0016-7037(92)90234-A","http://dx.doi.org/10.1016/0016-7037(92)90234-A")</f>
        <v>http://dx.doi.org/10.1016/0016-7037(92)90234-A</v>
      </c>
      <c r="BG335" t="s">
        <v>74</v>
      </c>
      <c r="BH335" t="s">
        <v>74</v>
      </c>
      <c r="BI335">
        <v>22</v>
      </c>
      <c r="BJ335" t="s">
        <v>297</v>
      </c>
      <c r="BK335" t="s">
        <v>92</v>
      </c>
      <c r="BL335" t="s">
        <v>297</v>
      </c>
      <c r="BM335" t="s">
        <v>3854</v>
      </c>
      <c r="BN335" t="s">
        <v>74</v>
      </c>
      <c r="BO335" t="s">
        <v>74</v>
      </c>
      <c r="BP335" t="s">
        <v>74</v>
      </c>
      <c r="BQ335" t="s">
        <v>74</v>
      </c>
      <c r="BR335" t="s">
        <v>95</v>
      </c>
      <c r="BS335" t="s">
        <v>3855</v>
      </c>
      <c r="BT335" t="str">
        <f>HYPERLINK("https%3A%2F%2Fwww.webofscience.com%2Fwos%2Fwoscc%2Ffull-record%2FWOS:A1992HQ10000021","View Full Record in Web of Science")</f>
        <v>View Full Record in Web of Science</v>
      </c>
    </row>
    <row r="336" spans="1:72" x14ac:dyDescent="0.15">
      <c r="A336" t="s">
        <v>72</v>
      </c>
      <c r="B336" t="s">
        <v>3856</v>
      </c>
      <c r="C336" t="s">
        <v>74</v>
      </c>
      <c r="D336" t="s">
        <v>74</v>
      </c>
      <c r="E336" t="s">
        <v>74</v>
      </c>
      <c r="F336" t="s">
        <v>3856</v>
      </c>
      <c r="G336" t="s">
        <v>74</v>
      </c>
      <c r="H336" t="s">
        <v>74</v>
      </c>
      <c r="I336" t="s">
        <v>3857</v>
      </c>
      <c r="J336" t="s">
        <v>3858</v>
      </c>
      <c r="K336" t="s">
        <v>74</v>
      </c>
      <c r="L336" t="s">
        <v>74</v>
      </c>
      <c r="M336" t="s">
        <v>77</v>
      </c>
      <c r="N336" t="s">
        <v>78</v>
      </c>
      <c r="O336" t="s">
        <v>74</v>
      </c>
      <c r="P336" t="s">
        <v>74</v>
      </c>
      <c r="Q336" t="s">
        <v>74</v>
      </c>
      <c r="R336" t="s">
        <v>74</v>
      </c>
      <c r="S336" t="s">
        <v>74</v>
      </c>
      <c r="T336" t="s">
        <v>74</v>
      </c>
      <c r="U336" t="s">
        <v>3859</v>
      </c>
      <c r="V336" t="s">
        <v>3860</v>
      </c>
      <c r="W336" t="s">
        <v>3861</v>
      </c>
      <c r="X336" t="s">
        <v>3862</v>
      </c>
      <c r="Y336" t="s">
        <v>3863</v>
      </c>
      <c r="Z336" t="s">
        <v>74</v>
      </c>
      <c r="AA336" t="s">
        <v>74</v>
      </c>
      <c r="AB336" t="s">
        <v>74</v>
      </c>
      <c r="AC336" t="s">
        <v>74</v>
      </c>
      <c r="AD336" t="s">
        <v>74</v>
      </c>
      <c r="AE336" t="s">
        <v>74</v>
      </c>
      <c r="AF336" t="s">
        <v>74</v>
      </c>
      <c r="AG336">
        <v>24</v>
      </c>
      <c r="AH336">
        <v>1</v>
      </c>
      <c r="AI336">
        <v>2</v>
      </c>
      <c r="AJ336">
        <v>0</v>
      </c>
      <c r="AK336">
        <v>1</v>
      </c>
      <c r="AL336" t="s">
        <v>3459</v>
      </c>
      <c r="AM336" t="s">
        <v>3460</v>
      </c>
      <c r="AN336" t="s">
        <v>3461</v>
      </c>
      <c r="AO336" t="s">
        <v>3864</v>
      </c>
      <c r="AP336" t="s">
        <v>74</v>
      </c>
      <c r="AQ336" t="s">
        <v>74</v>
      </c>
      <c r="AR336" t="s">
        <v>3858</v>
      </c>
      <c r="AS336" t="s">
        <v>174</v>
      </c>
      <c r="AT336" t="s">
        <v>3801</v>
      </c>
      <c r="AU336">
        <v>1992</v>
      </c>
      <c r="AV336">
        <v>20</v>
      </c>
      <c r="AW336">
        <v>4</v>
      </c>
      <c r="AX336" t="s">
        <v>74</v>
      </c>
      <c r="AY336" t="s">
        <v>74</v>
      </c>
      <c r="AZ336" t="s">
        <v>74</v>
      </c>
      <c r="BA336" t="s">
        <v>74</v>
      </c>
      <c r="BB336">
        <v>323</v>
      </c>
      <c r="BC336">
        <v>326</v>
      </c>
      <c r="BD336" t="s">
        <v>74</v>
      </c>
      <c r="BE336" t="s">
        <v>3865</v>
      </c>
      <c r="BF336" t="str">
        <f>HYPERLINK("http://dx.doi.org/10.1130/0091-7613(1992)020&lt;0323:SOICUI&gt;2.3.CO;2","http://dx.doi.org/10.1130/0091-7613(1992)020&lt;0323:SOICUI&gt;2.3.CO;2")</f>
        <v>http://dx.doi.org/10.1130/0091-7613(1992)020&lt;0323:SOICUI&gt;2.3.CO;2</v>
      </c>
      <c r="BG336" t="s">
        <v>74</v>
      </c>
      <c r="BH336" t="s">
        <v>74</v>
      </c>
      <c r="BI336">
        <v>4</v>
      </c>
      <c r="BJ336" t="s">
        <v>174</v>
      </c>
      <c r="BK336" t="s">
        <v>92</v>
      </c>
      <c r="BL336" t="s">
        <v>174</v>
      </c>
      <c r="BM336" t="s">
        <v>3866</v>
      </c>
      <c r="BN336" t="s">
        <v>74</v>
      </c>
      <c r="BO336" t="s">
        <v>74</v>
      </c>
      <c r="BP336" t="s">
        <v>74</v>
      </c>
      <c r="BQ336" t="s">
        <v>74</v>
      </c>
      <c r="BR336" t="s">
        <v>95</v>
      </c>
      <c r="BS336" t="s">
        <v>3867</v>
      </c>
      <c r="BT336" t="str">
        <f>HYPERLINK("https%3A%2F%2Fwww.webofscience.com%2Fwos%2Fwoscc%2Ffull-record%2FWOS:A1992HL91100009","View Full Record in Web of Science")</f>
        <v>View Full Record in Web of Science</v>
      </c>
    </row>
    <row r="337" spans="1:72" x14ac:dyDescent="0.15">
      <c r="A337" t="s">
        <v>72</v>
      </c>
      <c r="B337" t="s">
        <v>3868</v>
      </c>
      <c r="C337" t="s">
        <v>74</v>
      </c>
      <c r="D337" t="s">
        <v>74</v>
      </c>
      <c r="E337" t="s">
        <v>74</v>
      </c>
      <c r="F337" t="s">
        <v>3868</v>
      </c>
      <c r="G337" t="s">
        <v>74</v>
      </c>
      <c r="H337" t="s">
        <v>74</v>
      </c>
      <c r="I337" t="s">
        <v>3869</v>
      </c>
      <c r="J337" t="s">
        <v>3870</v>
      </c>
      <c r="K337" t="s">
        <v>74</v>
      </c>
      <c r="L337" t="s">
        <v>74</v>
      </c>
      <c r="M337" t="s">
        <v>77</v>
      </c>
      <c r="N337" t="s">
        <v>78</v>
      </c>
      <c r="O337" t="s">
        <v>74</v>
      </c>
      <c r="P337" t="s">
        <v>74</v>
      </c>
      <c r="Q337" t="s">
        <v>74</v>
      </c>
      <c r="R337" t="s">
        <v>74</v>
      </c>
      <c r="S337" t="s">
        <v>74</v>
      </c>
      <c r="T337" t="s">
        <v>74</v>
      </c>
      <c r="U337" t="s">
        <v>74</v>
      </c>
      <c r="V337" t="s">
        <v>3871</v>
      </c>
      <c r="W337" t="s">
        <v>74</v>
      </c>
      <c r="X337" t="s">
        <v>74</v>
      </c>
      <c r="Y337" t="s">
        <v>3872</v>
      </c>
      <c r="Z337" t="s">
        <v>74</v>
      </c>
      <c r="AA337" t="s">
        <v>74</v>
      </c>
      <c r="AB337" t="s">
        <v>74</v>
      </c>
      <c r="AC337" t="s">
        <v>74</v>
      </c>
      <c r="AD337" t="s">
        <v>74</v>
      </c>
      <c r="AE337" t="s">
        <v>74</v>
      </c>
      <c r="AF337" t="s">
        <v>74</v>
      </c>
      <c r="AG337">
        <v>0</v>
      </c>
      <c r="AH337">
        <v>0</v>
      </c>
      <c r="AI337">
        <v>0</v>
      </c>
      <c r="AJ337">
        <v>0</v>
      </c>
      <c r="AK337">
        <v>0</v>
      </c>
      <c r="AL337" t="s">
        <v>3873</v>
      </c>
      <c r="AM337" t="s">
        <v>3874</v>
      </c>
      <c r="AN337" t="s">
        <v>3875</v>
      </c>
      <c r="AO337" t="s">
        <v>3876</v>
      </c>
      <c r="AP337" t="s">
        <v>74</v>
      </c>
      <c r="AQ337" t="s">
        <v>74</v>
      </c>
      <c r="AR337" t="s">
        <v>3877</v>
      </c>
      <c r="AS337" t="s">
        <v>3878</v>
      </c>
      <c r="AT337" t="s">
        <v>3801</v>
      </c>
      <c r="AU337">
        <v>1992</v>
      </c>
      <c r="AV337">
        <v>21</v>
      </c>
      <c r="AW337">
        <v>2</v>
      </c>
      <c r="AX337" t="s">
        <v>74</v>
      </c>
      <c r="AY337" t="s">
        <v>74</v>
      </c>
      <c r="AZ337" t="s">
        <v>74</v>
      </c>
      <c r="BA337" t="s">
        <v>74</v>
      </c>
      <c r="BB337">
        <v>110</v>
      </c>
      <c r="BC337">
        <v>115</v>
      </c>
      <c r="BD337" t="s">
        <v>74</v>
      </c>
      <c r="BE337" t="s">
        <v>74</v>
      </c>
      <c r="BF337" t="s">
        <v>74</v>
      </c>
      <c r="BG337" t="s">
        <v>74</v>
      </c>
      <c r="BH337" t="s">
        <v>74</v>
      </c>
      <c r="BI337">
        <v>6</v>
      </c>
      <c r="BJ337" t="s">
        <v>3879</v>
      </c>
      <c r="BK337" t="s">
        <v>92</v>
      </c>
      <c r="BL337" t="s">
        <v>3879</v>
      </c>
      <c r="BM337" t="s">
        <v>3880</v>
      </c>
      <c r="BN337" t="s">
        <v>74</v>
      </c>
      <c r="BO337" t="s">
        <v>74</v>
      </c>
      <c r="BP337" t="s">
        <v>74</v>
      </c>
      <c r="BQ337" t="s">
        <v>74</v>
      </c>
      <c r="BR337" t="s">
        <v>95</v>
      </c>
      <c r="BS337" t="s">
        <v>3881</v>
      </c>
      <c r="BT337" t="str">
        <f>HYPERLINK("https%3A%2F%2Fwww.webofscience.com%2Fwos%2Fwoscc%2Ffull-record%2FWOS:A1992HR75000007","View Full Record in Web of Science")</f>
        <v>View Full Record in Web of Science</v>
      </c>
    </row>
    <row r="338" spans="1:72" x14ac:dyDescent="0.15">
      <c r="A338" t="s">
        <v>72</v>
      </c>
      <c r="B338" t="s">
        <v>3882</v>
      </c>
      <c r="C338" t="s">
        <v>74</v>
      </c>
      <c r="D338" t="s">
        <v>74</v>
      </c>
      <c r="E338" t="s">
        <v>74</v>
      </c>
      <c r="F338" t="s">
        <v>3882</v>
      </c>
      <c r="G338" t="s">
        <v>74</v>
      </c>
      <c r="H338" t="s">
        <v>74</v>
      </c>
      <c r="I338" t="s">
        <v>3883</v>
      </c>
      <c r="J338" t="s">
        <v>3884</v>
      </c>
      <c r="K338" t="s">
        <v>74</v>
      </c>
      <c r="L338" t="s">
        <v>74</v>
      </c>
      <c r="M338" t="s">
        <v>77</v>
      </c>
      <c r="N338" t="s">
        <v>216</v>
      </c>
      <c r="O338" t="s">
        <v>74</v>
      </c>
      <c r="P338" t="s">
        <v>74</v>
      </c>
      <c r="Q338" t="s">
        <v>74</v>
      </c>
      <c r="R338" t="s">
        <v>74</v>
      </c>
      <c r="S338" t="s">
        <v>74</v>
      </c>
      <c r="T338" t="s">
        <v>74</v>
      </c>
      <c r="U338" t="s">
        <v>74</v>
      </c>
      <c r="V338" t="s">
        <v>74</v>
      </c>
      <c r="W338" t="s">
        <v>74</v>
      </c>
      <c r="X338" t="s">
        <v>74</v>
      </c>
      <c r="Y338" t="s">
        <v>3885</v>
      </c>
      <c r="Z338" t="s">
        <v>74</v>
      </c>
      <c r="AA338" t="s">
        <v>74</v>
      </c>
      <c r="AB338" t="s">
        <v>74</v>
      </c>
      <c r="AC338" t="s">
        <v>74</v>
      </c>
      <c r="AD338" t="s">
        <v>74</v>
      </c>
      <c r="AE338" t="s">
        <v>74</v>
      </c>
      <c r="AF338" t="s">
        <v>74</v>
      </c>
      <c r="AG338">
        <v>1</v>
      </c>
      <c r="AH338">
        <v>0</v>
      </c>
      <c r="AI338">
        <v>0</v>
      </c>
      <c r="AJ338">
        <v>0</v>
      </c>
      <c r="AK338">
        <v>6</v>
      </c>
      <c r="AL338" t="s">
        <v>1392</v>
      </c>
      <c r="AM338" t="s">
        <v>205</v>
      </c>
      <c r="AN338" t="s">
        <v>1393</v>
      </c>
      <c r="AO338" t="s">
        <v>3886</v>
      </c>
      <c r="AP338" t="s">
        <v>74</v>
      </c>
      <c r="AQ338" t="s">
        <v>74</v>
      </c>
      <c r="AR338" t="s">
        <v>3887</v>
      </c>
      <c r="AS338" t="s">
        <v>3888</v>
      </c>
      <c r="AT338" t="s">
        <v>3801</v>
      </c>
      <c r="AU338">
        <v>1992</v>
      </c>
      <c r="AV338">
        <v>68</v>
      </c>
      <c r="AW338">
        <v>2</v>
      </c>
      <c r="AX338" t="s">
        <v>74</v>
      </c>
      <c r="AY338" t="s">
        <v>74</v>
      </c>
      <c r="AZ338" t="s">
        <v>74</v>
      </c>
      <c r="BA338" t="s">
        <v>74</v>
      </c>
      <c r="BB338">
        <v>330</v>
      </c>
      <c r="BC338">
        <v>330</v>
      </c>
      <c r="BD338" t="s">
        <v>74</v>
      </c>
      <c r="BE338" t="s">
        <v>3889</v>
      </c>
      <c r="BF338" t="str">
        <f>HYPERLINK("http://dx.doi.org/10.2307/2623232","http://dx.doi.org/10.2307/2623232")</f>
        <v>http://dx.doi.org/10.2307/2623232</v>
      </c>
      <c r="BG338" t="s">
        <v>74</v>
      </c>
      <c r="BH338" t="s">
        <v>74</v>
      </c>
      <c r="BI338">
        <v>1</v>
      </c>
      <c r="BJ338" t="s">
        <v>3890</v>
      </c>
      <c r="BK338" t="s">
        <v>226</v>
      </c>
      <c r="BL338" t="s">
        <v>3890</v>
      </c>
      <c r="BM338" t="s">
        <v>3891</v>
      </c>
      <c r="BN338" t="s">
        <v>74</v>
      </c>
      <c r="BO338" t="s">
        <v>74</v>
      </c>
      <c r="BP338" t="s">
        <v>74</v>
      </c>
      <c r="BQ338" t="s">
        <v>74</v>
      </c>
      <c r="BR338" t="s">
        <v>95</v>
      </c>
      <c r="BS338" t="s">
        <v>3892</v>
      </c>
      <c r="BT338" t="str">
        <f>HYPERLINK("https%3A%2F%2Fwww.webofscience.com%2Fwos%2Fwoscc%2Ffull-record%2FWOS:A1992HU15700021","View Full Record in Web of Science")</f>
        <v>View Full Record in Web of Science</v>
      </c>
    </row>
    <row r="339" spans="1:72" x14ac:dyDescent="0.15">
      <c r="A339" t="s">
        <v>72</v>
      </c>
      <c r="B339" t="s">
        <v>3893</v>
      </c>
      <c r="C339" t="s">
        <v>74</v>
      </c>
      <c r="D339" t="s">
        <v>74</v>
      </c>
      <c r="E339" t="s">
        <v>74</v>
      </c>
      <c r="F339" t="s">
        <v>3893</v>
      </c>
      <c r="G339" t="s">
        <v>74</v>
      </c>
      <c r="H339" t="s">
        <v>74</v>
      </c>
      <c r="I339" t="s">
        <v>3894</v>
      </c>
      <c r="J339" t="s">
        <v>384</v>
      </c>
      <c r="K339" t="s">
        <v>74</v>
      </c>
      <c r="L339" t="s">
        <v>74</v>
      </c>
      <c r="M339" t="s">
        <v>322</v>
      </c>
      <c r="N339" t="s">
        <v>78</v>
      </c>
      <c r="O339" t="s">
        <v>74</v>
      </c>
      <c r="P339" t="s">
        <v>74</v>
      </c>
      <c r="Q339" t="s">
        <v>74</v>
      </c>
      <c r="R339" t="s">
        <v>74</v>
      </c>
      <c r="S339" t="s">
        <v>74</v>
      </c>
      <c r="T339" t="s">
        <v>74</v>
      </c>
      <c r="U339" t="s">
        <v>74</v>
      </c>
      <c r="V339" t="s">
        <v>3895</v>
      </c>
      <c r="W339" t="s">
        <v>74</v>
      </c>
      <c r="X339" t="s">
        <v>74</v>
      </c>
      <c r="Y339" t="s">
        <v>3896</v>
      </c>
      <c r="Z339" t="s">
        <v>74</v>
      </c>
      <c r="AA339" t="s">
        <v>3897</v>
      </c>
      <c r="AB339" t="s">
        <v>74</v>
      </c>
      <c r="AC339" t="s">
        <v>74</v>
      </c>
      <c r="AD339" t="s">
        <v>74</v>
      </c>
      <c r="AE339" t="s">
        <v>74</v>
      </c>
      <c r="AF339" t="s">
        <v>74</v>
      </c>
      <c r="AG339">
        <v>11</v>
      </c>
      <c r="AH339">
        <v>1</v>
      </c>
      <c r="AI339">
        <v>1</v>
      </c>
      <c r="AJ339">
        <v>0</v>
      </c>
      <c r="AK339">
        <v>1</v>
      </c>
      <c r="AL339" t="s">
        <v>326</v>
      </c>
      <c r="AM339" t="s">
        <v>327</v>
      </c>
      <c r="AN339" t="s">
        <v>328</v>
      </c>
      <c r="AO339" t="s">
        <v>389</v>
      </c>
      <c r="AP339" t="s">
        <v>74</v>
      </c>
      <c r="AQ339" t="s">
        <v>74</v>
      </c>
      <c r="AR339" t="s">
        <v>390</v>
      </c>
      <c r="AS339" t="s">
        <v>391</v>
      </c>
      <c r="AT339" t="s">
        <v>3801</v>
      </c>
      <c r="AU339">
        <v>1992</v>
      </c>
      <c r="AV339">
        <v>28</v>
      </c>
      <c r="AW339">
        <v>4</v>
      </c>
      <c r="AX339" t="s">
        <v>74</v>
      </c>
      <c r="AY339" t="s">
        <v>74</v>
      </c>
      <c r="AZ339" t="s">
        <v>74</v>
      </c>
      <c r="BA339" t="s">
        <v>74</v>
      </c>
      <c r="BB339">
        <v>416</v>
      </c>
      <c r="BC339">
        <v>423</v>
      </c>
      <c r="BD339" t="s">
        <v>74</v>
      </c>
      <c r="BE339" t="s">
        <v>74</v>
      </c>
      <c r="BF339" t="s">
        <v>74</v>
      </c>
      <c r="BG339" t="s">
        <v>74</v>
      </c>
      <c r="BH339" t="s">
        <v>74</v>
      </c>
      <c r="BI339">
        <v>8</v>
      </c>
      <c r="BJ339" t="s">
        <v>392</v>
      </c>
      <c r="BK339" t="s">
        <v>92</v>
      </c>
      <c r="BL339" t="s">
        <v>392</v>
      </c>
      <c r="BM339" t="s">
        <v>3898</v>
      </c>
      <c r="BN339" t="s">
        <v>74</v>
      </c>
      <c r="BO339" t="s">
        <v>74</v>
      </c>
      <c r="BP339" t="s">
        <v>74</v>
      </c>
      <c r="BQ339" t="s">
        <v>74</v>
      </c>
      <c r="BR339" t="s">
        <v>95</v>
      </c>
      <c r="BS339" t="s">
        <v>3899</v>
      </c>
      <c r="BT339" t="str">
        <f>HYPERLINK("https%3A%2F%2Fwww.webofscience.com%2Fwos%2Fwoscc%2Ffull-record%2FWOS:A1992JW85800009","View Full Record in Web of Science")</f>
        <v>View Full Record in Web of Science</v>
      </c>
    </row>
    <row r="340" spans="1:72" x14ac:dyDescent="0.15">
      <c r="A340" t="s">
        <v>72</v>
      </c>
      <c r="B340" t="s">
        <v>3900</v>
      </c>
      <c r="C340" t="s">
        <v>74</v>
      </c>
      <c r="D340" t="s">
        <v>74</v>
      </c>
      <c r="E340" t="s">
        <v>74</v>
      </c>
      <c r="F340" t="s">
        <v>3900</v>
      </c>
      <c r="G340" t="s">
        <v>74</v>
      </c>
      <c r="H340" t="s">
        <v>74</v>
      </c>
      <c r="I340" t="s">
        <v>3901</v>
      </c>
      <c r="J340" t="s">
        <v>1416</v>
      </c>
      <c r="K340" t="s">
        <v>74</v>
      </c>
      <c r="L340" t="s">
        <v>74</v>
      </c>
      <c r="M340" t="s">
        <v>77</v>
      </c>
      <c r="N340" t="s">
        <v>78</v>
      </c>
      <c r="O340" t="s">
        <v>74</v>
      </c>
      <c r="P340" t="s">
        <v>74</v>
      </c>
      <c r="Q340" t="s">
        <v>74</v>
      </c>
      <c r="R340" t="s">
        <v>74</v>
      </c>
      <c r="S340" t="s">
        <v>74</v>
      </c>
      <c r="T340" t="s">
        <v>3902</v>
      </c>
      <c r="U340" t="s">
        <v>3903</v>
      </c>
      <c r="V340" t="s">
        <v>3904</v>
      </c>
      <c r="W340" t="s">
        <v>74</v>
      </c>
      <c r="X340" t="s">
        <v>74</v>
      </c>
      <c r="Y340" t="s">
        <v>3905</v>
      </c>
      <c r="Z340" t="s">
        <v>74</v>
      </c>
      <c r="AA340" t="s">
        <v>74</v>
      </c>
      <c r="AB340" t="s">
        <v>74</v>
      </c>
      <c r="AC340" t="s">
        <v>74</v>
      </c>
      <c r="AD340" t="s">
        <v>74</v>
      </c>
      <c r="AE340" t="s">
        <v>74</v>
      </c>
      <c r="AF340" t="s">
        <v>74</v>
      </c>
      <c r="AG340">
        <v>26</v>
      </c>
      <c r="AH340">
        <v>30</v>
      </c>
      <c r="AI340">
        <v>32</v>
      </c>
      <c r="AJ340">
        <v>1</v>
      </c>
      <c r="AK340">
        <v>4</v>
      </c>
      <c r="AL340" t="s">
        <v>679</v>
      </c>
      <c r="AM340" t="s">
        <v>1297</v>
      </c>
      <c r="AN340" t="s">
        <v>3824</v>
      </c>
      <c r="AO340" t="s">
        <v>1423</v>
      </c>
      <c r="AP340" t="s">
        <v>3906</v>
      </c>
      <c r="AQ340" t="s">
        <v>74</v>
      </c>
      <c r="AR340" t="s">
        <v>1424</v>
      </c>
      <c r="AS340" t="s">
        <v>1425</v>
      </c>
      <c r="AT340" t="s">
        <v>3801</v>
      </c>
      <c r="AU340">
        <v>1992</v>
      </c>
      <c r="AV340">
        <v>14</v>
      </c>
      <c r="AW340" t="s">
        <v>1164</v>
      </c>
      <c r="AX340" t="s">
        <v>74</v>
      </c>
      <c r="AY340" t="s">
        <v>74</v>
      </c>
      <c r="AZ340" t="s">
        <v>74</v>
      </c>
      <c r="BA340" t="s">
        <v>74</v>
      </c>
      <c r="BB340">
        <v>31</v>
      </c>
      <c r="BC340">
        <v>42</v>
      </c>
      <c r="BD340" t="s">
        <v>74</v>
      </c>
      <c r="BE340" t="s">
        <v>3907</v>
      </c>
      <c r="BF340" t="str">
        <f>HYPERLINK("http://dx.doi.org/10.1007/BF00115220","http://dx.doi.org/10.1007/BF00115220")</f>
        <v>http://dx.doi.org/10.1007/BF00115220</v>
      </c>
      <c r="BG340" t="s">
        <v>74</v>
      </c>
      <c r="BH340" t="s">
        <v>74</v>
      </c>
      <c r="BI340">
        <v>12</v>
      </c>
      <c r="BJ340" t="s">
        <v>1324</v>
      </c>
      <c r="BK340" t="s">
        <v>92</v>
      </c>
      <c r="BL340" t="s">
        <v>1325</v>
      </c>
      <c r="BM340" t="s">
        <v>3908</v>
      </c>
      <c r="BN340" t="s">
        <v>74</v>
      </c>
      <c r="BO340" t="s">
        <v>74</v>
      </c>
      <c r="BP340" t="s">
        <v>74</v>
      </c>
      <c r="BQ340" t="s">
        <v>74</v>
      </c>
      <c r="BR340" t="s">
        <v>95</v>
      </c>
      <c r="BS340" t="s">
        <v>3909</v>
      </c>
      <c r="BT340" t="str">
        <f>HYPERLINK("https%3A%2F%2Fwww.webofscience.com%2Fwos%2Fwoscc%2Ffull-record%2FWOS:A1992HV10200004","View Full Record in Web of Science")</f>
        <v>View Full Record in Web of Science</v>
      </c>
    </row>
    <row r="341" spans="1:72" x14ac:dyDescent="0.15">
      <c r="A341" t="s">
        <v>72</v>
      </c>
      <c r="B341" t="s">
        <v>3910</v>
      </c>
      <c r="C341" t="s">
        <v>74</v>
      </c>
      <c r="D341" t="s">
        <v>74</v>
      </c>
      <c r="E341" t="s">
        <v>74</v>
      </c>
      <c r="F341" t="s">
        <v>3910</v>
      </c>
      <c r="G341" t="s">
        <v>74</v>
      </c>
      <c r="H341" t="s">
        <v>74</v>
      </c>
      <c r="I341" t="s">
        <v>3911</v>
      </c>
      <c r="J341" t="s">
        <v>1416</v>
      </c>
      <c r="K341" t="s">
        <v>74</v>
      </c>
      <c r="L341" t="s">
        <v>74</v>
      </c>
      <c r="M341" t="s">
        <v>77</v>
      </c>
      <c r="N341" t="s">
        <v>647</v>
      </c>
      <c r="O341" t="s">
        <v>3912</v>
      </c>
      <c r="P341" t="s">
        <v>3913</v>
      </c>
      <c r="Q341" t="s">
        <v>3914</v>
      </c>
      <c r="R341" t="s">
        <v>74</v>
      </c>
      <c r="S341" t="s">
        <v>74</v>
      </c>
      <c r="T341" t="s">
        <v>3915</v>
      </c>
      <c r="U341" t="s">
        <v>3916</v>
      </c>
      <c r="V341" t="s">
        <v>3917</v>
      </c>
      <c r="W341" t="s">
        <v>3918</v>
      </c>
      <c r="X341" t="s">
        <v>3919</v>
      </c>
      <c r="Y341" t="s">
        <v>3920</v>
      </c>
      <c r="Z341" t="s">
        <v>74</v>
      </c>
      <c r="AA341" t="s">
        <v>74</v>
      </c>
      <c r="AB341" t="s">
        <v>74</v>
      </c>
      <c r="AC341" t="s">
        <v>74</v>
      </c>
      <c r="AD341" t="s">
        <v>74</v>
      </c>
      <c r="AE341" t="s">
        <v>74</v>
      </c>
      <c r="AF341" t="s">
        <v>74</v>
      </c>
      <c r="AG341">
        <v>23</v>
      </c>
      <c r="AH341">
        <v>35</v>
      </c>
      <c r="AI341">
        <v>37</v>
      </c>
      <c r="AJ341">
        <v>0</v>
      </c>
      <c r="AK341">
        <v>5</v>
      </c>
      <c r="AL341" t="s">
        <v>1296</v>
      </c>
      <c r="AM341" t="s">
        <v>1297</v>
      </c>
      <c r="AN341" t="s">
        <v>1298</v>
      </c>
      <c r="AO341" t="s">
        <v>1423</v>
      </c>
      <c r="AP341" t="s">
        <v>74</v>
      </c>
      <c r="AQ341" t="s">
        <v>74</v>
      </c>
      <c r="AR341" t="s">
        <v>1424</v>
      </c>
      <c r="AS341" t="s">
        <v>1425</v>
      </c>
      <c r="AT341" t="s">
        <v>3801</v>
      </c>
      <c r="AU341">
        <v>1992</v>
      </c>
      <c r="AV341">
        <v>14</v>
      </c>
      <c r="AW341" t="s">
        <v>1164</v>
      </c>
      <c r="AX341" t="s">
        <v>74</v>
      </c>
      <c r="AY341" t="s">
        <v>74</v>
      </c>
      <c r="AZ341" t="s">
        <v>74</v>
      </c>
      <c r="BA341" t="s">
        <v>74</v>
      </c>
      <c r="BB341">
        <v>129</v>
      </c>
      <c r="BC341">
        <v>142</v>
      </c>
      <c r="BD341" t="s">
        <v>74</v>
      </c>
      <c r="BE341" t="s">
        <v>3921</v>
      </c>
      <c r="BF341" t="str">
        <f>HYPERLINK("http://dx.doi.org/10.1007/BF00115229","http://dx.doi.org/10.1007/BF00115229")</f>
        <v>http://dx.doi.org/10.1007/BF00115229</v>
      </c>
      <c r="BG341" t="s">
        <v>74</v>
      </c>
      <c r="BH341" t="s">
        <v>74</v>
      </c>
      <c r="BI341">
        <v>14</v>
      </c>
      <c r="BJ341" t="s">
        <v>1324</v>
      </c>
      <c r="BK341" t="s">
        <v>661</v>
      </c>
      <c r="BL341" t="s">
        <v>1325</v>
      </c>
      <c r="BM341" t="s">
        <v>3908</v>
      </c>
      <c r="BN341" t="s">
        <v>74</v>
      </c>
      <c r="BO341" t="s">
        <v>74</v>
      </c>
      <c r="BP341" t="s">
        <v>74</v>
      </c>
      <c r="BQ341" t="s">
        <v>74</v>
      </c>
      <c r="BR341" t="s">
        <v>95</v>
      </c>
      <c r="BS341" t="s">
        <v>3922</v>
      </c>
      <c r="BT341" t="str">
        <f>HYPERLINK("https%3A%2F%2Fwww.webofscience.com%2Fwos%2Fwoscc%2Ffull-record%2FWOS:A1992HV10200013","View Full Record in Web of Science")</f>
        <v>View Full Record in Web of Science</v>
      </c>
    </row>
    <row r="342" spans="1:72" x14ac:dyDescent="0.15">
      <c r="A342" t="s">
        <v>72</v>
      </c>
      <c r="B342" t="s">
        <v>3923</v>
      </c>
      <c r="C342" t="s">
        <v>74</v>
      </c>
      <c r="D342" t="s">
        <v>74</v>
      </c>
      <c r="E342" t="s">
        <v>74</v>
      </c>
      <c r="F342" t="s">
        <v>3923</v>
      </c>
      <c r="G342" t="s">
        <v>74</v>
      </c>
      <c r="H342" t="s">
        <v>74</v>
      </c>
      <c r="I342" t="s">
        <v>3924</v>
      </c>
      <c r="J342" t="s">
        <v>1416</v>
      </c>
      <c r="K342" t="s">
        <v>74</v>
      </c>
      <c r="L342" t="s">
        <v>74</v>
      </c>
      <c r="M342" t="s">
        <v>77</v>
      </c>
      <c r="N342" t="s">
        <v>78</v>
      </c>
      <c r="O342" t="s">
        <v>74</v>
      </c>
      <c r="P342" t="s">
        <v>74</v>
      </c>
      <c r="Q342" t="s">
        <v>74</v>
      </c>
      <c r="R342" t="s">
        <v>74</v>
      </c>
      <c r="S342" t="s">
        <v>74</v>
      </c>
      <c r="T342" t="s">
        <v>3925</v>
      </c>
      <c r="U342" t="s">
        <v>3926</v>
      </c>
      <c r="V342" t="s">
        <v>3927</v>
      </c>
      <c r="W342" t="s">
        <v>3928</v>
      </c>
      <c r="X342" t="s">
        <v>3929</v>
      </c>
      <c r="Y342" t="s">
        <v>3930</v>
      </c>
      <c r="Z342" t="s">
        <v>74</v>
      </c>
      <c r="AA342" t="s">
        <v>3931</v>
      </c>
      <c r="AB342" t="s">
        <v>3932</v>
      </c>
      <c r="AC342" t="s">
        <v>74</v>
      </c>
      <c r="AD342" t="s">
        <v>74</v>
      </c>
      <c r="AE342" t="s">
        <v>74</v>
      </c>
      <c r="AF342" t="s">
        <v>74</v>
      </c>
      <c r="AG342">
        <v>62</v>
      </c>
      <c r="AH342">
        <v>82</v>
      </c>
      <c r="AI342">
        <v>89</v>
      </c>
      <c r="AJ342">
        <v>0</v>
      </c>
      <c r="AK342">
        <v>12</v>
      </c>
      <c r="AL342" t="s">
        <v>679</v>
      </c>
      <c r="AM342" t="s">
        <v>1297</v>
      </c>
      <c r="AN342" t="s">
        <v>3824</v>
      </c>
      <c r="AO342" t="s">
        <v>1423</v>
      </c>
      <c r="AP342" t="s">
        <v>3906</v>
      </c>
      <c r="AQ342" t="s">
        <v>74</v>
      </c>
      <c r="AR342" t="s">
        <v>1424</v>
      </c>
      <c r="AS342" t="s">
        <v>1425</v>
      </c>
      <c r="AT342" t="s">
        <v>3801</v>
      </c>
      <c r="AU342">
        <v>1992</v>
      </c>
      <c r="AV342">
        <v>14</v>
      </c>
      <c r="AW342" t="s">
        <v>1164</v>
      </c>
      <c r="AX342" t="s">
        <v>74</v>
      </c>
      <c r="AY342" t="s">
        <v>74</v>
      </c>
      <c r="AZ342" t="s">
        <v>74</v>
      </c>
      <c r="BA342" t="s">
        <v>74</v>
      </c>
      <c r="BB342">
        <v>181</v>
      </c>
      <c r="BC342">
        <v>204</v>
      </c>
      <c r="BD342" t="s">
        <v>74</v>
      </c>
      <c r="BE342" t="s">
        <v>3933</v>
      </c>
      <c r="BF342" t="str">
        <f>HYPERLINK("http://dx.doi.org/10.1007/BF00115233","http://dx.doi.org/10.1007/BF00115233")</f>
        <v>http://dx.doi.org/10.1007/BF00115233</v>
      </c>
      <c r="BG342" t="s">
        <v>74</v>
      </c>
      <c r="BH342" t="s">
        <v>74</v>
      </c>
      <c r="BI342">
        <v>24</v>
      </c>
      <c r="BJ342" t="s">
        <v>1324</v>
      </c>
      <c r="BK342" t="s">
        <v>92</v>
      </c>
      <c r="BL342" t="s">
        <v>1325</v>
      </c>
      <c r="BM342" t="s">
        <v>3908</v>
      </c>
      <c r="BN342" t="s">
        <v>74</v>
      </c>
      <c r="BO342" t="s">
        <v>362</v>
      </c>
      <c r="BP342" t="s">
        <v>74</v>
      </c>
      <c r="BQ342" t="s">
        <v>74</v>
      </c>
      <c r="BR342" t="s">
        <v>95</v>
      </c>
      <c r="BS342" t="s">
        <v>3934</v>
      </c>
      <c r="BT342" t="str">
        <f>HYPERLINK("https%3A%2F%2Fwww.webofscience.com%2Fwos%2Fwoscc%2Ffull-record%2FWOS:A1992HV10200017","View Full Record in Web of Science")</f>
        <v>View Full Record in Web of Science</v>
      </c>
    </row>
    <row r="343" spans="1:72" x14ac:dyDescent="0.15">
      <c r="A343" t="s">
        <v>72</v>
      </c>
      <c r="B343" t="s">
        <v>3935</v>
      </c>
      <c r="C343" t="s">
        <v>74</v>
      </c>
      <c r="D343" t="s">
        <v>74</v>
      </c>
      <c r="E343" t="s">
        <v>74</v>
      </c>
      <c r="F343" t="s">
        <v>3935</v>
      </c>
      <c r="G343" t="s">
        <v>74</v>
      </c>
      <c r="H343" t="s">
        <v>74</v>
      </c>
      <c r="I343" t="s">
        <v>3936</v>
      </c>
      <c r="J343" t="s">
        <v>1416</v>
      </c>
      <c r="K343" t="s">
        <v>74</v>
      </c>
      <c r="L343" t="s">
        <v>74</v>
      </c>
      <c r="M343" t="s">
        <v>77</v>
      </c>
      <c r="N343" t="s">
        <v>647</v>
      </c>
      <c r="O343" t="s">
        <v>3912</v>
      </c>
      <c r="P343" t="s">
        <v>3913</v>
      </c>
      <c r="Q343" t="s">
        <v>3914</v>
      </c>
      <c r="R343" t="s">
        <v>74</v>
      </c>
      <c r="S343" t="s">
        <v>74</v>
      </c>
      <c r="T343" t="s">
        <v>3937</v>
      </c>
      <c r="U343" t="s">
        <v>3938</v>
      </c>
      <c r="V343" t="s">
        <v>3939</v>
      </c>
      <c r="W343" t="s">
        <v>3940</v>
      </c>
      <c r="X343" t="s">
        <v>3941</v>
      </c>
      <c r="Y343" t="s">
        <v>3942</v>
      </c>
      <c r="Z343" t="s">
        <v>74</v>
      </c>
      <c r="AA343" t="s">
        <v>74</v>
      </c>
      <c r="AB343" t="s">
        <v>74</v>
      </c>
      <c r="AC343" t="s">
        <v>74</v>
      </c>
      <c r="AD343" t="s">
        <v>74</v>
      </c>
      <c r="AE343" t="s">
        <v>74</v>
      </c>
      <c r="AF343" t="s">
        <v>74</v>
      </c>
      <c r="AG343">
        <v>29</v>
      </c>
      <c r="AH343">
        <v>50</v>
      </c>
      <c r="AI343">
        <v>53</v>
      </c>
      <c r="AJ343">
        <v>0</v>
      </c>
      <c r="AK343">
        <v>8</v>
      </c>
      <c r="AL343" t="s">
        <v>1296</v>
      </c>
      <c r="AM343" t="s">
        <v>1297</v>
      </c>
      <c r="AN343" t="s">
        <v>1298</v>
      </c>
      <c r="AO343" t="s">
        <v>1423</v>
      </c>
      <c r="AP343" t="s">
        <v>74</v>
      </c>
      <c r="AQ343" t="s">
        <v>74</v>
      </c>
      <c r="AR343" t="s">
        <v>1424</v>
      </c>
      <c r="AS343" t="s">
        <v>1425</v>
      </c>
      <c r="AT343" t="s">
        <v>3801</v>
      </c>
      <c r="AU343">
        <v>1992</v>
      </c>
      <c r="AV343">
        <v>14</v>
      </c>
      <c r="AW343" t="s">
        <v>1164</v>
      </c>
      <c r="AX343" t="s">
        <v>74</v>
      </c>
      <c r="AY343" t="s">
        <v>74</v>
      </c>
      <c r="AZ343" t="s">
        <v>74</v>
      </c>
      <c r="BA343" t="s">
        <v>74</v>
      </c>
      <c r="BB343">
        <v>205</v>
      </c>
      <c r="BC343">
        <v>222</v>
      </c>
      <c r="BD343" t="s">
        <v>74</v>
      </c>
      <c r="BE343" t="s">
        <v>3943</v>
      </c>
      <c r="BF343" t="str">
        <f>HYPERLINK("http://dx.doi.org/10.1007/BF00115234","http://dx.doi.org/10.1007/BF00115234")</f>
        <v>http://dx.doi.org/10.1007/BF00115234</v>
      </c>
      <c r="BG343" t="s">
        <v>74</v>
      </c>
      <c r="BH343" t="s">
        <v>74</v>
      </c>
      <c r="BI343">
        <v>18</v>
      </c>
      <c r="BJ343" t="s">
        <v>1324</v>
      </c>
      <c r="BK343" t="s">
        <v>661</v>
      </c>
      <c r="BL343" t="s">
        <v>1325</v>
      </c>
      <c r="BM343" t="s">
        <v>3908</v>
      </c>
      <c r="BN343" t="s">
        <v>74</v>
      </c>
      <c r="BO343" t="s">
        <v>74</v>
      </c>
      <c r="BP343" t="s">
        <v>74</v>
      </c>
      <c r="BQ343" t="s">
        <v>74</v>
      </c>
      <c r="BR343" t="s">
        <v>95</v>
      </c>
      <c r="BS343" t="s">
        <v>3944</v>
      </c>
      <c r="BT343" t="str">
        <f>HYPERLINK("https%3A%2F%2Fwww.webofscience.com%2Fwos%2Fwoscc%2Ffull-record%2FWOS:A1992HV10200018","View Full Record in Web of Science")</f>
        <v>View Full Record in Web of Science</v>
      </c>
    </row>
    <row r="344" spans="1:72" x14ac:dyDescent="0.15">
      <c r="A344" t="s">
        <v>72</v>
      </c>
      <c r="B344" t="s">
        <v>3945</v>
      </c>
      <c r="C344" t="s">
        <v>74</v>
      </c>
      <c r="D344" t="s">
        <v>74</v>
      </c>
      <c r="E344" t="s">
        <v>74</v>
      </c>
      <c r="F344" t="s">
        <v>3945</v>
      </c>
      <c r="G344" t="s">
        <v>74</v>
      </c>
      <c r="H344" t="s">
        <v>74</v>
      </c>
      <c r="I344" t="s">
        <v>3946</v>
      </c>
      <c r="J344" t="s">
        <v>1416</v>
      </c>
      <c r="K344" t="s">
        <v>74</v>
      </c>
      <c r="L344" t="s">
        <v>74</v>
      </c>
      <c r="M344" t="s">
        <v>77</v>
      </c>
      <c r="N344" t="s">
        <v>647</v>
      </c>
      <c r="O344" t="s">
        <v>3912</v>
      </c>
      <c r="P344" t="s">
        <v>3913</v>
      </c>
      <c r="Q344" t="s">
        <v>3914</v>
      </c>
      <c r="R344" t="s">
        <v>74</v>
      </c>
      <c r="S344" t="s">
        <v>74</v>
      </c>
      <c r="T344" t="s">
        <v>3947</v>
      </c>
      <c r="U344" t="s">
        <v>3948</v>
      </c>
      <c r="V344" t="s">
        <v>3949</v>
      </c>
      <c r="W344" t="s">
        <v>3950</v>
      </c>
      <c r="X344" t="s">
        <v>2055</v>
      </c>
      <c r="Y344" t="s">
        <v>3951</v>
      </c>
      <c r="Z344" t="s">
        <v>74</v>
      </c>
      <c r="AA344" t="s">
        <v>74</v>
      </c>
      <c r="AB344" t="s">
        <v>74</v>
      </c>
      <c r="AC344" t="s">
        <v>74</v>
      </c>
      <c r="AD344" t="s">
        <v>74</v>
      </c>
      <c r="AE344" t="s">
        <v>74</v>
      </c>
      <c r="AF344" t="s">
        <v>74</v>
      </c>
      <c r="AG344">
        <v>18</v>
      </c>
      <c r="AH344">
        <v>33</v>
      </c>
      <c r="AI344">
        <v>36</v>
      </c>
      <c r="AJ344">
        <v>0</v>
      </c>
      <c r="AK344">
        <v>4</v>
      </c>
      <c r="AL344" t="s">
        <v>1296</v>
      </c>
      <c r="AM344" t="s">
        <v>1297</v>
      </c>
      <c r="AN344" t="s">
        <v>1298</v>
      </c>
      <c r="AO344" t="s">
        <v>1423</v>
      </c>
      <c r="AP344" t="s">
        <v>74</v>
      </c>
      <c r="AQ344" t="s">
        <v>74</v>
      </c>
      <c r="AR344" t="s">
        <v>1424</v>
      </c>
      <c r="AS344" t="s">
        <v>1425</v>
      </c>
      <c r="AT344" t="s">
        <v>3801</v>
      </c>
      <c r="AU344">
        <v>1992</v>
      </c>
      <c r="AV344">
        <v>14</v>
      </c>
      <c r="AW344" t="s">
        <v>1164</v>
      </c>
      <c r="AX344" t="s">
        <v>74</v>
      </c>
      <c r="AY344" t="s">
        <v>74</v>
      </c>
      <c r="AZ344" t="s">
        <v>74</v>
      </c>
      <c r="BA344" t="s">
        <v>74</v>
      </c>
      <c r="BB344">
        <v>233</v>
      </c>
      <c r="BC344">
        <v>244</v>
      </c>
      <c r="BD344" t="s">
        <v>74</v>
      </c>
      <c r="BE344" t="s">
        <v>3952</v>
      </c>
      <c r="BF344" t="str">
        <f>HYPERLINK("http://dx.doi.org/10.1007/BF00115236","http://dx.doi.org/10.1007/BF00115236")</f>
        <v>http://dx.doi.org/10.1007/BF00115236</v>
      </c>
      <c r="BG344" t="s">
        <v>74</v>
      </c>
      <c r="BH344" t="s">
        <v>74</v>
      </c>
      <c r="BI344">
        <v>12</v>
      </c>
      <c r="BJ344" t="s">
        <v>1324</v>
      </c>
      <c r="BK344" t="s">
        <v>661</v>
      </c>
      <c r="BL344" t="s">
        <v>1325</v>
      </c>
      <c r="BM344" t="s">
        <v>3908</v>
      </c>
      <c r="BN344" t="s">
        <v>74</v>
      </c>
      <c r="BO344" t="s">
        <v>74</v>
      </c>
      <c r="BP344" t="s">
        <v>74</v>
      </c>
      <c r="BQ344" t="s">
        <v>74</v>
      </c>
      <c r="BR344" t="s">
        <v>95</v>
      </c>
      <c r="BS344" t="s">
        <v>3953</v>
      </c>
      <c r="BT344" t="str">
        <f>HYPERLINK("https%3A%2F%2Fwww.webofscience.com%2Fwos%2Fwoscc%2Ffull-record%2FWOS:A1992HV10200020","View Full Record in Web of Science")</f>
        <v>View Full Record in Web of Science</v>
      </c>
    </row>
    <row r="345" spans="1:72" x14ac:dyDescent="0.15">
      <c r="A345" t="s">
        <v>72</v>
      </c>
      <c r="B345" t="s">
        <v>3954</v>
      </c>
      <c r="C345" t="s">
        <v>74</v>
      </c>
      <c r="D345" t="s">
        <v>74</v>
      </c>
      <c r="E345" t="s">
        <v>74</v>
      </c>
      <c r="F345" t="s">
        <v>3954</v>
      </c>
      <c r="G345" t="s">
        <v>74</v>
      </c>
      <c r="H345" t="s">
        <v>74</v>
      </c>
      <c r="I345" t="s">
        <v>3955</v>
      </c>
      <c r="J345" t="s">
        <v>1416</v>
      </c>
      <c r="K345" t="s">
        <v>74</v>
      </c>
      <c r="L345" t="s">
        <v>74</v>
      </c>
      <c r="M345" t="s">
        <v>77</v>
      </c>
      <c r="N345" t="s">
        <v>647</v>
      </c>
      <c r="O345" t="s">
        <v>3912</v>
      </c>
      <c r="P345" t="s">
        <v>3913</v>
      </c>
      <c r="Q345" t="s">
        <v>3914</v>
      </c>
      <c r="R345" t="s">
        <v>74</v>
      </c>
      <c r="S345" t="s">
        <v>74</v>
      </c>
      <c r="T345" t="s">
        <v>3956</v>
      </c>
      <c r="U345" t="s">
        <v>3957</v>
      </c>
      <c r="V345" t="s">
        <v>3958</v>
      </c>
      <c r="W345" t="s">
        <v>3959</v>
      </c>
      <c r="X345" t="s">
        <v>3960</v>
      </c>
      <c r="Y345" t="s">
        <v>3961</v>
      </c>
      <c r="Z345" t="s">
        <v>74</v>
      </c>
      <c r="AA345" t="s">
        <v>3962</v>
      </c>
      <c r="AB345" t="s">
        <v>74</v>
      </c>
      <c r="AC345" t="s">
        <v>74</v>
      </c>
      <c r="AD345" t="s">
        <v>74</v>
      </c>
      <c r="AE345" t="s">
        <v>74</v>
      </c>
      <c r="AF345" t="s">
        <v>74</v>
      </c>
      <c r="AG345">
        <v>25</v>
      </c>
      <c r="AH345">
        <v>67</v>
      </c>
      <c r="AI345">
        <v>74</v>
      </c>
      <c r="AJ345">
        <v>0</v>
      </c>
      <c r="AK345">
        <v>10</v>
      </c>
      <c r="AL345" t="s">
        <v>1296</v>
      </c>
      <c r="AM345" t="s">
        <v>1297</v>
      </c>
      <c r="AN345" t="s">
        <v>1298</v>
      </c>
      <c r="AO345" t="s">
        <v>1423</v>
      </c>
      <c r="AP345" t="s">
        <v>74</v>
      </c>
      <c r="AQ345" t="s">
        <v>74</v>
      </c>
      <c r="AR345" t="s">
        <v>1424</v>
      </c>
      <c r="AS345" t="s">
        <v>1425</v>
      </c>
      <c r="AT345" t="s">
        <v>3801</v>
      </c>
      <c r="AU345">
        <v>1992</v>
      </c>
      <c r="AV345">
        <v>14</v>
      </c>
      <c r="AW345" t="s">
        <v>1164</v>
      </c>
      <c r="AX345" t="s">
        <v>74</v>
      </c>
      <c r="AY345" t="s">
        <v>74</v>
      </c>
      <c r="AZ345" t="s">
        <v>74</v>
      </c>
      <c r="BA345" t="s">
        <v>74</v>
      </c>
      <c r="BB345">
        <v>245</v>
      </c>
      <c r="BC345">
        <v>260</v>
      </c>
      <c r="BD345" t="s">
        <v>74</v>
      </c>
      <c r="BE345" t="s">
        <v>3963</v>
      </c>
      <c r="BF345" t="str">
        <f>HYPERLINK("http://dx.doi.org/10.1007/BF00115237","http://dx.doi.org/10.1007/BF00115237")</f>
        <v>http://dx.doi.org/10.1007/BF00115237</v>
      </c>
      <c r="BG345" t="s">
        <v>74</v>
      </c>
      <c r="BH345" t="s">
        <v>74</v>
      </c>
      <c r="BI345">
        <v>16</v>
      </c>
      <c r="BJ345" t="s">
        <v>1324</v>
      </c>
      <c r="BK345" t="s">
        <v>661</v>
      </c>
      <c r="BL345" t="s">
        <v>1325</v>
      </c>
      <c r="BM345" t="s">
        <v>3908</v>
      </c>
      <c r="BN345" t="s">
        <v>74</v>
      </c>
      <c r="BO345" t="s">
        <v>362</v>
      </c>
      <c r="BP345" t="s">
        <v>74</v>
      </c>
      <c r="BQ345" t="s">
        <v>74</v>
      </c>
      <c r="BR345" t="s">
        <v>95</v>
      </c>
      <c r="BS345" t="s">
        <v>3964</v>
      </c>
      <c r="BT345" t="str">
        <f>HYPERLINK("https%3A%2F%2Fwww.webofscience.com%2Fwos%2Fwoscc%2Ffull-record%2FWOS:A1992HV10200021","View Full Record in Web of Science")</f>
        <v>View Full Record in Web of Science</v>
      </c>
    </row>
    <row r="346" spans="1:72" x14ac:dyDescent="0.15">
      <c r="A346" t="s">
        <v>72</v>
      </c>
      <c r="B346" t="s">
        <v>3965</v>
      </c>
      <c r="C346" t="s">
        <v>74</v>
      </c>
      <c r="D346" t="s">
        <v>74</v>
      </c>
      <c r="E346" t="s">
        <v>74</v>
      </c>
      <c r="F346" t="s">
        <v>3965</v>
      </c>
      <c r="G346" t="s">
        <v>74</v>
      </c>
      <c r="H346" t="s">
        <v>74</v>
      </c>
      <c r="I346" t="s">
        <v>3966</v>
      </c>
      <c r="J346" t="s">
        <v>1416</v>
      </c>
      <c r="K346" t="s">
        <v>74</v>
      </c>
      <c r="L346" t="s">
        <v>74</v>
      </c>
      <c r="M346" t="s">
        <v>77</v>
      </c>
      <c r="N346" t="s">
        <v>78</v>
      </c>
      <c r="O346" t="s">
        <v>74</v>
      </c>
      <c r="P346" t="s">
        <v>74</v>
      </c>
      <c r="Q346" t="s">
        <v>74</v>
      </c>
      <c r="R346" t="s">
        <v>74</v>
      </c>
      <c r="S346" t="s">
        <v>74</v>
      </c>
      <c r="T346" t="s">
        <v>3967</v>
      </c>
      <c r="U346" t="s">
        <v>3968</v>
      </c>
      <c r="V346" t="s">
        <v>3969</v>
      </c>
      <c r="W346" t="s">
        <v>74</v>
      </c>
      <c r="X346" t="s">
        <v>74</v>
      </c>
      <c r="Y346" t="s">
        <v>3970</v>
      </c>
      <c r="Z346" t="s">
        <v>74</v>
      </c>
      <c r="AA346" t="s">
        <v>74</v>
      </c>
      <c r="AB346" t="s">
        <v>74</v>
      </c>
      <c r="AC346" t="s">
        <v>74</v>
      </c>
      <c r="AD346" t="s">
        <v>74</v>
      </c>
      <c r="AE346" t="s">
        <v>74</v>
      </c>
      <c r="AF346" t="s">
        <v>74</v>
      </c>
      <c r="AG346">
        <v>41</v>
      </c>
      <c r="AH346">
        <v>5</v>
      </c>
      <c r="AI346">
        <v>5</v>
      </c>
      <c r="AJ346">
        <v>0</v>
      </c>
      <c r="AK346">
        <v>1</v>
      </c>
      <c r="AL346" t="s">
        <v>679</v>
      </c>
      <c r="AM346" t="s">
        <v>1297</v>
      </c>
      <c r="AN346" t="s">
        <v>3824</v>
      </c>
      <c r="AO346" t="s">
        <v>1423</v>
      </c>
      <c r="AP346" t="s">
        <v>3906</v>
      </c>
      <c r="AQ346" t="s">
        <v>74</v>
      </c>
      <c r="AR346" t="s">
        <v>1424</v>
      </c>
      <c r="AS346" t="s">
        <v>1425</v>
      </c>
      <c r="AT346" t="s">
        <v>3801</v>
      </c>
      <c r="AU346">
        <v>1992</v>
      </c>
      <c r="AV346">
        <v>14</v>
      </c>
      <c r="AW346" t="s">
        <v>1164</v>
      </c>
      <c r="AX346" t="s">
        <v>74</v>
      </c>
      <c r="AY346" t="s">
        <v>74</v>
      </c>
      <c r="AZ346" t="s">
        <v>74</v>
      </c>
      <c r="BA346" t="s">
        <v>74</v>
      </c>
      <c r="BB346">
        <v>261</v>
      </c>
      <c r="BC346">
        <v>271</v>
      </c>
      <c r="BD346" t="s">
        <v>74</v>
      </c>
      <c r="BE346" t="s">
        <v>3971</v>
      </c>
      <c r="BF346" t="str">
        <f>HYPERLINK("http://dx.doi.org/10.1007/BF00115238","http://dx.doi.org/10.1007/BF00115238")</f>
        <v>http://dx.doi.org/10.1007/BF00115238</v>
      </c>
      <c r="BG346" t="s">
        <v>74</v>
      </c>
      <c r="BH346" t="s">
        <v>74</v>
      </c>
      <c r="BI346">
        <v>11</v>
      </c>
      <c r="BJ346" t="s">
        <v>1324</v>
      </c>
      <c r="BK346" t="s">
        <v>92</v>
      </c>
      <c r="BL346" t="s">
        <v>1325</v>
      </c>
      <c r="BM346" t="s">
        <v>3908</v>
      </c>
      <c r="BN346" t="s">
        <v>74</v>
      </c>
      <c r="BO346" t="s">
        <v>74</v>
      </c>
      <c r="BP346" t="s">
        <v>74</v>
      </c>
      <c r="BQ346" t="s">
        <v>74</v>
      </c>
      <c r="BR346" t="s">
        <v>95</v>
      </c>
      <c r="BS346" t="s">
        <v>3972</v>
      </c>
      <c r="BT346" t="str">
        <f>HYPERLINK("https%3A%2F%2Fwww.webofscience.com%2Fwos%2Fwoscc%2Ffull-record%2FWOS:A1992HV10200022","View Full Record in Web of Science")</f>
        <v>View Full Record in Web of Science</v>
      </c>
    </row>
    <row r="347" spans="1:72" x14ac:dyDescent="0.15">
      <c r="A347" t="s">
        <v>72</v>
      </c>
      <c r="B347" t="s">
        <v>3973</v>
      </c>
      <c r="C347" t="s">
        <v>74</v>
      </c>
      <c r="D347" t="s">
        <v>74</v>
      </c>
      <c r="E347" t="s">
        <v>74</v>
      </c>
      <c r="F347" t="s">
        <v>3973</v>
      </c>
      <c r="G347" t="s">
        <v>74</v>
      </c>
      <c r="H347" t="s">
        <v>74</v>
      </c>
      <c r="I347" t="s">
        <v>3974</v>
      </c>
      <c r="J347" t="s">
        <v>1451</v>
      </c>
      <c r="K347" t="s">
        <v>74</v>
      </c>
      <c r="L347" t="s">
        <v>74</v>
      </c>
      <c r="M347" t="s">
        <v>77</v>
      </c>
      <c r="N347" t="s">
        <v>78</v>
      </c>
      <c r="O347" t="s">
        <v>74</v>
      </c>
      <c r="P347" t="s">
        <v>74</v>
      </c>
      <c r="Q347" t="s">
        <v>74</v>
      </c>
      <c r="R347" t="s">
        <v>74</v>
      </c>
      <c r="S347" t="s">
        <v>74</v>
      </c>
      <c r="T347" t="s">
        <v>3975</v>
      </c>
      <c r="U347" t="s">
        <v>3976</v>
      </c>
      <c r="V347" t="s">
        <v>3977</v>
      </c>
      <c r="W347" t="s">
        <v>3978</v>
      </c>
      <c r="X347" t="s">
        <v>3979</v>
      </c>
      <c r="Y347" t="s">
        <v>74</v>
      </c>
      <c r="Z347" t="s">
        <v>74</v>
      </c>
      <c r="AA347" t="s">
        <v>74</v>
      </c>
      <c r="AB347" t="s">
        <v>74</v>
      </c>
      <c r="AC347" t="s">
        <v>74</v>
      </c>
      <c r="AD347" t="s">
        <v>74</v>
      </c>
      <c r="AE347" t="s">
        <v>74</v>
      </c>
      <c r="AF347" t="s">
        <v>74</v>
      </c>
      <c r="AG347">
        <v>46</v>
      </c>
      <c r="AH347">
        <v>70</v>
      </c>
      <c r="AI347">
        <v>81</v>
      </c>
      <c r="AJ347">
        <v>0</v>
      </c>
      <c r="AK347">
        <v>20</v>
      </c>
      <c r="AL347" t="s">
        <v>1457</v>
      </c>
      <c r="AM347" t="s">
        <v>617</v>
      </c>
      <c r="AN347" t="s">
        <v>618</v>
      </c>
      <c r="AO347" t="s">
        <v>1458</v>
      </c>
      <c r="AP347" t="s">
        <v>74</v>
      </c>
      <c r="AQ347" t="s">
        <v>74</v>
      </c>
      <c r="AR347" t="s">
        <v>1459</v>
      </c>
      <c r="AS347" t="s">
        <v>1460</v>
      </c>
      <c r="AT347" t="s">
        <v>3801</v>
      </c>
      <c r="AU347">
        <v>1992</v>
      </c>
      <c r="AV347">
        <v>28</v>
      </c>
      <c r="AW347">
        <v>2</v>
      </c>
      <c r="AX347" t="s">
        <v>74</v>
      </c>
      <c r="AY347" t="s">
        <v>74</v>
      </c>
      <c r="AZ347" t="s">
        <v>74</v>
      </c>
      <c r="BA347" t="s">
        <v>74</v>
      </c>
      <c r="BB347">
        <v>179</v>
      </c>
      <c r="BC347">
        <v>185</v>
      </c>
      <c r="BD347" t="s">
        <v>74</v>
      </c>
      <c r="BE347" t="s">
        <v>3980</v>
      </c>
      <c r="BF347" t="str">
        <f>HYPERLINK("http://dx.doi.org/10.1111/j.0022-3646.1992.00179.x","http://dx.doi.org/10.1111/j.0022-3646.1992.00179.x")</f>
        <v>http://dx.doi.org/10.1111/j.0022-3646.1992.00179.x</v>
      </c>
      <c r="BG347" t="s">
        <v>74</v>
      </c>
      <c r="BH347" t="s">
        <v>74</v>
      </c>
      <c r="BI347">
        <v>7</v>
      </c>
      <c r="BJ347" t="s">
        <v>1462</v>
      </c>
      <c r="BK347" t="s">
        <v>92</v>
      </c>
      <c r="BL347" t="s">
        <v>1462</v>
      </c>
      <c r="BM347" t="s">
        <v>3981</v>
      </c>
      <c r="BN347" t="s">
        <v>74</v>
      </c>
      <c r="BO347" t="s">
        <v>74</v>
      </c>
      <c r="BP347" t="s">
        <v>74</v>
      </c>
      <c r="BQ347" t="s">
        <v>74</v>
      </c>
      <c r="BR347" t="s">
        <v>95</v>
      </c>
      <c r="BS347" t="s">
        <v>3982</v>
      </c>
      <c r="BT347" t="str">
        <f>HYPERLINK("https%3A%2F%2Fwww.webofscience.com%2Fwos%2Fwoscc%2Ffull-record%2FWOS:A1992HN90200005","View Full Record in Web of Science")</f>
        <v>View Full Record in Web of Science</v>
      </c>
    </row>
    <row r="348" spans="1:72" x14ac:dyDescent="0.15">
      <c r="A348" t="s">
        <v>72</v>
      </c>
      <c r="B348" t="s">
        <v>3983</v>
      </c>
      <c r="C348" t="s">
        <v>74</v>
      </c>
      <c r="D348" t="s">
        <v>74</v>
      </c>
      <c r="E348" t="s">
        <v>74</v>
      </c>
      <c r="F348" t="s">
        <v>3983</v>
      </c>
      <c r="G348" t="s">
        <v>74</v>
      </c>
      <c r="H348" t="s">
        <v>74</v>
      </c>
      <c r="I348" t="s">
        <v>3984</v>
      </c>
      <c r="J348" t="s">
        <v>1451</v>
      </c>
      <c r="K348" t="s">
        <v>74</v>
      </c>
      <c r="L348" t="s">
        <v>74</v>
      </c>
      <c r="M348" t="s">
        <v>77</v>
      </c>
      <c r="N348" t="s">
        <v>337</v>
      </c>
      <c r="O348" t="s">
        <v>74</v>
      </c>
      <c r="P348" t="s">
        <v>74</v>
      </c>
      <c r="Q348" t="s">
        <v>74</v>
      </c>
      <c r="R348" t="s">
        <v>74</v>
      </c>
      <c r="S348" t="s">
        <v>74</v>
      </c>
      <c r="T348" t="s">
        <v>3985</v>
      </c>
      <c r="U348" t="s">
        <v>3986</v>
      </c>
      <c r="V348" t="s">
        <v>3987</v>
      </c>
      <c r="W348" t="s">
        <v>3988</v>
      </c>
      <c r="X348" t="s">
        <v>3989</v>
      </c>
      <c r="Y348" t="s">
        <v>3990</v>
      </c>
      <c r="Z348" t="s">
        <v>74</v>
      </c>
      <c r="AA348" t="s">
        <v>74</v>
      </c>
      <c r="AB348" t="s">
        <v>74</v>
      </c>
      <c r="AC348" t="s">
        <v>74</v>
      </c>
      <c r="AD348" t="s">
        <v>74</v>
      </c>
      <c r="AE348" t="s">
        <v>74</v>
      </c>
      <c r="AF348" t="s">
        <v>74</v>
      </c>
      <c r="AG348">
        <v>20</v>
      </c>
      <c r="AH348">
        <v>22</v>
      </c>
      <c r="AI348">
        <v>30</v>
      </c>
      <c r="AJ348">
        <v>1</v>
      </c>
      <c r="AK348">
        <v>10</v>
      </c>
      <c r="AL348" t="s">
        <v>1371</v>
      </c>
      <c r="AM348" t="s">
        <v>1372</v>
      </c>
      <c r="AN348" t="s">
        <v>1373</v>
      </c>
      <c r="AO348" t="s">
        <v>1458</v>
      </c>
      <c r="AP348" t="s">
        <v>3991</v>
      </c>
      <c r="AQ348" t="s">
        <v>74</v>
      </c>
      <c r="AR348" t="s">
        <v>1459</v>
      </c>
      <c r="AS348" t="s">
        <v>1460</v>
      </c>
      <c r="AT348" t="s">
        <v>3801</v>
      </c>
      <c r="AU348">
        <v>1992</v>
      </c>
      <c r="AV348">
        <v>28</v>
      </c>
      <c r="AW348">
        <v>2</v>
      </c>
      <c r="AX348" t="s">
        <v>74</v>
      </c>
      <c r="AY348" t="s">
        <v>74</v>
      </c>
      <c r="AZ348" t="s">
        <v>74</v>
      </c>
      <c r="BA348" t="s">
        <v>74</v>
      </c>
      <c r="BB348">
        <v>199</v>
      </c>
      <c r="BC348">
        <v>202</v>
      </c>
      <c r="BD348" t="s">
        <v>74</v>
      </c>
      <c r="BE348" t="s">
        <v>3992</v>
      </c>
      <c r="BF348" t="str">
        <f>HYPERLINK("http://dx.doi.org/10.1111/j.0022-3646.1992.00199.x","http://dx.doi.org/10.1111/j.0022-3646.1992.00199.x")</f>
        <v>http://dx.doi.org/10.1111/j.0022-3646.1992.00199.x</v>
      </c>
      <c r="BG348" t="s">
        <v>74</v>
      </c>
      <c r="BH348" t="s">
        <v>74</v>
      </c>
      <c r="BI348">
        <v>4</v>
      </c>
      <c r="BJ348" t="s">
        <v>1462</v>
      </c>
      <c r="BK348" t="s">
        <v>92</v>
      </c>
      <c r="BL348" t="s">
        <v>1462</v>
      </c>
      <c r="BM348" t="s">
        <v>3981</v>
      </c>
      <c r="BN348" t="s">
        <v>74</v>
      </c>
      <c r="BO348" t="s">
        <v>74</v>
      </c>
      <c r="BP348" t="s">
        <v>74</v>
      </c>
      <c r="BQ348" t="s">
        <v>74</v>
      </c>
      <c r="BR348" t="s">
        <v>95</v>
      </c>
      <c r="BS348" t="s">
        <v>3993</v>
      </c>
      <c r="BT348" t="str">
        <f>HYPERLINK("https%3A%2F%2Fwww.webofscience.com%2Fwos%2Fwoscc%2Ffull-record%2FWOS:A1992HN90200007","View Full Record in Web of Science")</f>
        <v>View Full Record in Web of Science</v>
      </c>
    </row>
    <row r="349" spans="1:72" x14ac:dyDescent="0.15">
      <c r="A349" t="s">
        <v>72</v>
      </c>
      <c r="B349" t="s">
        <v>3994</v>
      </c>
      <c r="C349" t="s">
        <v>74</v>
      </c>
      <c r="D349" t="s">
        <v>74</v>
      </c>
      <c r="E349" t="s">
        <v>74</v>
      </c>
      <c r="F349" t="s">
        <v>3994</v>
      </c>
      <c r="G349" t="s">
        <v>74</v>
      </c>
      <c r="H349" t="s">
        <v>74</v>
      </c>
      <c r="I349" t="s">
        <v>3995</v>
      </c>
      <c r="J349" t="s">
        <v>1467</v>
      </c>
      <c r="K349" t="s">
        <v>74</v>
      </c>
      <c r="L349" t="s">
        <v>74</v>
      </c>
      <c r="M349" t="s">
        <v>77</v>
      </c>
      <c r="N349" t="s">
        <v>337</v>
      </c>
      <c r="O349" t="s">
        <v>74</v>
      </c>
      <c r="P349" t="s">
        <v>74</v>
      </c>
      <c r="Q349" t="s">
        <v>74</v>
      </c>
      <c r="R349" t="s">
        <v>74</v>
      </c>
      <c r="S349" t="s">
        <v>74</v>
      </c>
      <c r="T349" t="s">
        <v>74</v>
      </c>
      <c r="U349" t="s">
        <v>3996</v>
      </c>
      <c r="V349" t="s">
        <v>3997</v>
      </c>
      <c r="W349" t="s">
        <v>74</v>
      </c>
      <c r="X349" t="s">
        <v>74</v>
      </c>
      <c r="Y349" t="s">
        <v>3998</v>
      </c>
      <c r="Z349" t="s">
        <v>74</v>
      </c>
      <c r="AA349" t="s">
        <v>74</v>
      </c>
      <c r="AB349" t="s">
        <v>3999</v>
      </c>
      <c r="AC349" t="s">
        <v>74</v>
      </c>
      <c r="AD349" t="s">
        <v>74</v>
      </c>
      <c r="AE349" t="s">
        <v>74</v>
      </c>
      <c r="AF349" t="s">
        <v>74</v>
      </c>
      <c r="AG349">
        <v>29</v>
      </c>
      <c r="AH349">
        <v>75</v>
      </c>
      <c r="AI349">
        <v>84</v>
      </c>
      <c r="AJ349">
        <v>0</v>
      </c>
      <c r="AK349">
        <v>5</v>
      </c>
      <c r="AL349" t="s">
        <v>535</v>
      </c>
      <c r="AM349" t="s">
        <v>536</v>
      </c>
      <c r="AN349" t="s">
        <v>537</v>
      </c>
      <c r="AO349" t="s">
        <v>1474</v>
      </c>
      <c r="AP349" t="s">
        <v>74</v>
      </c>
      <c r="AQ349" t="s">
        <v>74</v>
      </c>
      <c r="AR349" t="s">
        <v>1475</v>
      </c>
      <c r="AS349" t="s">
        <v>1476</v>
      </c>
      <c r="AT349" t="s">
        <v>3801</v>
      </c>
      <c r="AU349">
        <v>1992</v>
      </c>
      <c r="AV349">
        <v>22</v>
      </c>
      <c r="AW349">
        <v>4</v>
      </c>
      <c r="AX349" t="s">
        <v>74</v>
      </c>
      <c r="AY349" t="s">
        <v>74</v>
      </c>
      <c r="AZ349" t="s">
        <v>74</v>
      </c>
      <c r="BA349" t="s">
        <v>74</v>
      </c>
      <c r="BB349">
        <v>421</v>
      </c>
      <c r="BC349">
        <v>430</v>
      </c>
      <c r="BD349" t="s">
        <v>74</v>
      </c>
      <c r="BE349" t="s">
        <v>4000</v>
      </c>
      <c r="BF349" t="str">
        <f>HYPERLINK("http://dx.doi.org/10.1175/1520-0485(1992)022&lt;0421:TSIOC&gt;2.0.CO;2","http://dx.doi.org/10.1175/1520-0485(1992)022&lt;0421:TSIOC&gt;2.0.CO;2")</f>
        <v>http://dx.doi.org/10.1175/1520-0485(1992)022&lt;0421:TSIOC&gt;2.0.CO;2</v>
      </c>
      <c r="BG349" t="s">
        <v>74</v>
      </c>
      <c r="BH349" t="s">
        <v>74</v>
      </c>
      <c r="BI349">
        <v>10</v>
      </c>
      <c r="BJ349" t="s">
        <v>584</v>
      </c>
      <c r="BK349" t="s">
        <v>92</v>
      </c>
      <c r="BL349" t="s">
        <v>584</v>
      </c>
      <c r="BM349" t="s">
        <v>4001</v>
      </c>
      <c r="BN349" t="s">
        <v>74</v>
      </c>
      <c r="BO349" t="s">
        <v>4002</v>
      </c>
      <c r="BP349" t="s">
        <v>74</v>
      </c>
      <c r="BQ349" t="s">
        <v>74</v>
      </c>
      <c r="BR349" t="s">
        <v>95</v>
      </c>
      <c r="BS349" t="s">
        <v>4003</v>
      </c>
      <c r="BT349" t="str">
        <f>HYPERLINK("https%3A%2F%2Fwww.webofscience.com%2Fwos%2Fwoscc%2Ffull-record%2FWOS:A1992HP67700010","View Full Record in Web of Science")</f>
        <v>View Full Record in Web of Science</v>
      </c>
    </row>
    <row r="350" spans="1:72" x14ac:dyDescent="0.15">
      <c r="A350" t="s">
        <v>72</v>
      </c>
      <c r="B350" t="s">
        <v>4004</v>
      </c>
      <c r="C350" t="s">
        <v>74</v>
      </c>
      <c r="D350" t="s">
        <v>74</v>
      </c>
      <c r="E350" t="s">
        <v>74</v>
      </c>
      <c r="F350" t="s">
        <v>4004</v>
      </c>
      <c r="G350" t="s">
        <v>74</v>
      </c>
      <c r="H350" t="s">
        <v>74</v>
      </c>
      <c r="I350" t="s">
        <v>4005</v>
      </c>
      <c r="J350" t="s">
        <v>2136</v>
      </c>
      <c r="K350" t="s">
        <v>74</v>
      </c>
      <c r="L350" t="s">
        <v>74</v>
      </c>
      <c r="M350" t="s">
        <v>77</v>
      </c>
      <c r="N350" t="s">
        <v>78</v>
      </c>
      <c r="O350" t="s">
        <v>74</v>
      </c>
      <c r="P350" t="s">
        <v>74</v>
      </c>
      <c r="Q350" t="s">
        <v>74</v>
      </c>
      <c r="R350" t="s">
        <v>74</v>
      </c>
      <c r="S350" t="s">
        <v>74</v>
      </c>
      <c r="T350" t="s">
        <v>74</v>
      </c>
      <c r="U350" t="s">
        <v>74</v>
      </c>
      <c r="V350" t="s">
        <v>4006</v>
      </c>
      <c r="W350" t="s">
        <v>74</v>
      </c>
      <c r="X350" t="s">
        <v>74</v>
      </c>
      <c r="Y350" t="s">
        <v>4007</v>
      </c>
      <c r="Z350" t="s">
        <v>74</v>
      </c>
      <c r="AA350" t="s">
        <v>74</v>
      </c>
      <c r="AB350" t="s">
        <v>74</v>
      </c>
      <c r="AC350" t="s">
        <v>74</v>
      </c>
      <c r="AD350" t="s">
        <v>74</v>
      </c>
      <c r="AE350" t="s">
        <v>74</v>
      </c>
      <c r="AF350" t="s">
        <v>74</v>
      </c>
      <c r="AG350">
        <v>0</v>
      </c>
      <c r="AH350">
        <v>36</v>
      </c>
      <c r="AI350">
        <v>37</v>
      </c>
      <c r="AJ350">
        <v>0</v>
      </c>
      <c r="AK350">
        <v>2</v>
      </c>
      <c r="AL350" t="s">
        <v>255</v>
      </c>
      <c r="AM350" t="s">
        <v>84</v>
      </c>
      <c r="AN350" t="s">
        <v>1940</v>
      </c>
      <c r="AO350" t="s">
        <v>2139</v>
      </c>
      <c r="AP350" t="s">
        <v>4008</v>
      </c>
      <c r="AQ350" t="s">
        <v>74</v>
      </c>
      <c r="AR350" t="s">
        <v>2140</v>
      </c>
      <c r="AS350" t="s">
        <v>2141</v>
      </c>
      <c r="AT350" t="s">
        <v>4009</v>
      </c>
      <c r="AU350">
        <v>1992</v>
      </c>
      <c r="AV350">
        <v>5</v>
      </c>
      <c r="AW350" t="s">
        <v>749</v>
      </c>
      <c r="AX350" t="s">
        <v>74</v>
      </c>
      <c r="AY350" t="s">
        <v>74</v>
      </c>
      <c r="AZ350" t="s">
        <v>74</v>
      </c>
      <c r="BA350" t="s">
        <v>74</v>
      </c>
      <c r="BB350">
        <v>321</v>
      </c>
      <c r="BC350">
        <v>325</v>
      </c>
      <c r="BD350" t="s">
        <v>74</v>
      </c>
      <c r="BE350" t="s">
        <v>4010</v>
      </c>
      <c r="BF350" t="str">
        <f>HYPERLINK("http://dx.doi.org/10.1016/0895-9811(92)90029-X","http://dx.doi.org/10.1016/0895-9811(92)90029-X")</f>
        <v>http://dx.doi.org/10.1016/0895-9811(92)90029-X</v>
      </c>
      <c r="BG350" t="s">
        <v>74</v>
      </c>
      <c r="BH350" t="s">
        <v>74</v>
      </c>
      <c r="BI350">
        <v>5</v>
      </c>
      <c r="BJ350" t="s">
        <v>173</v>
      </c>
      <c r="BK350" t="s">
        <v>92</v>
      </c>
      <c r="BL350" t="s">
        <v>174</v>
      </c>
      <c r="BM350" t="s">
        <v>4011</v>
      </c>
      <c r="BN350" t="s">
        <v>74</v>
      </c>
      <c r="BO350" t="s">
        <v>74</v>
      </c>
      <c r="BP350" t="s">
        <v>74</v>
      </c>
      <c r="BQ350" t="s">
        <v>74</v>
      </c>
      <c r="BR350" t="s">
        <v>95</v>
      </c>
      <c r="BS350" t="s">
        <v>4012</v>
      </c>
      <c r="BT350" t="str">
        <f>HYPERLINK("https%3A%2F%2Fwww.webofscience.com%2Fwos%2Fwoscc%2Ffull-record%2FWOS:A1992JZ89600008","View Full Record in Web of Science")</f>
        <v>View Full Record in Web of Science</v>
      </c>
    </row>
    <row r="351" spans="1:72" x14ac:dyDescent="0.15">
      <c r="A351" t="s">
        <v>72</v>
      </c>
      <c r="B351" t="s">
        <v>4013</v>
      </c>
      <c r="C351" t="s">
        <v>74</v>
      </c>
      <c r="D351" t="s">
        <v>74</v>
      </c>
      <c r="E351" t="s">
        <v>74</v>
      </c>
      <c r="F351" t="s">
        <v>4013</v>
      </c>
      <c r="G351" t="s">
        <v>74</v>
      </c>
      <c r="H351" t="s">
        <v>74</v>
      </c>
      <c r="I351" t="s">
        <v>4014</v>
      </c>
      <c r="J351" t="s">
        <v>4015</v>
      </c>
      <c r="K351" t="s">
        <v>74</v>
      </c>
      <c r="L351" t="s">
        <v>74</v>
      </c>
      <c r="M351" t="s">
        <v>1647</v>
      </c>
      <c r="N351" t="s">
        <v>78</v>
      </c>
      <c r="O351" t="s">
        <v>74</v>
      </c>
      <c r="P351" t="s">
        <v>74</v>
      </c>
      <c r="Q351" t="s">
        <v>74</v>
      </c>
      <c r="R351" t="s">
        <v>74</v>
      </c>
      <c r="S351" t="s">
        <v>74</v>
      </c>
      <c r="T351" t="s">
        <v>74</v>
      </c>
      <c r="U351" t="s">
        <v>4016</v>
      </c>
      <c r="V351" t="s">
        <v>4017</v>
      </c>
      <c r="W351" t="s">
        <v>74</v>
      </c>
      <c r="X351" t="s">
        <v>74</v>
      </c>
      <c r="Y351" t="s">
        <v>4018</v>
      </c>
      <c r="Z351" t="s">
        <v>74</v>
      </c>
      <c r="AA351" t="s">
        <v>74</v>
      </c>
      <c r="AB351" t="s">
        <v>74</v>
      </c>
      <c r="AC351" t="s">
        <v>74</v>
      </c>
      <c r="AD351" t="s">
        <v>74</v>
      </c>
      <c r="AE351" t="s">
        <v>74</v>
      </c>
      <c r="AF351" t="s">
        <v>74</v>
      </c>
      <c r="AG351">
        <v>16</v>
      </c>
      <c r="AH351">
        <v>8</v>
      </c>
      <c r="AI351">
        <v>8</v>
      </c>
      <c r="AJ351">
        <v>0</v>
      </c>
      <c r="AK351">
        <v>5</v>
      </c>
      <c r="AL351" t="s">
        <v>4019</v>
      </c>
      <c r="AM351" t="s">
        <v>1893</v>
      </c>
      <c r="AN351" t="s">
        <v>4020</v>
      </c>
      <c r="AO351" t="s">
        <v>4021</v>
      </c>
      <c r="AP351" t="s">
        <v>74</v>
      </c>
      <c r="AQ351" t="s">
        <v>74</v>
      </c>
      <c r="AR351" t="s">
        <v>4022</v>
      </c>
      <c r="AS351" t="s">
        <v>4023</v>
      </c>
      <c r="AT351" t="s">
        <v>3801</v>
      </c>
      <c r="AU351">
        <v>1992</v>
      </c>
      <c r="AV351">
        <v>39</v>
      </c>
      <c r="AW351">
        <v>3</v>
      </c>
      <c r="AX351" t="s">
        <v>74</v>
      </c>
      <c r="AY351" t="s">
        <v>74</v>
      </c>
      <c r="AZ351" t="s">
        <v>74</v>
      </c>
      <c r="BA351" t="s">
        <v>74</v>
      </c>
      <c r="BB351">
        <v>228</v>
      </c>
      <c r="BC351">
        <v>235</v>
      </c>
      <c r="BD351" t="s">
        <v>74</v>
      </c>
      <c r="BE351" t="s">
        <v>4024</v>
      </c>
      <c r="BF351" t="str">
        <f>HYPERLINK("http://dx.doi.org/10.1111/j.1439-0442.1992.tb00177.x","http://dx.doi.org/10.1111/j.1439-0442.1992.tb00177.x")</f>
        <v>http://dx.doi.org/10.1111/j.1439-0442.1992.tb00177.x</v>
      </c>
      <c r="BG351" t="s">
        <v>74</v>
      </c>
      <c r="BH351" t="s">
        <v>74</v>
      </c>
      <c r="BI351">
        <v>8</v>
      </c>
      <c r="BJ351" t="s">
        <v>2432</v>
      </c>
      <c r="BK351" t="s">
        <v>92</v>
      </c>
      <c r="BL351" t="s">
        <v>2432</v>
      </c>
      <c r="BM351" t="s">
        <v>4025</v>
      </c>
      <c r="BN351" t="s">
        <v>74</v>
      </c>
      <c r="BO351" t="s">
        <v>74</v>
      </c>
      <c r="BP351" t="s">
        <v>74</v>
      </c>
      <c r="BQ351" t="s">
        <v>74</v>
      </c>
      <c r="BR351" t="s">
        <v>95</v>
      </c>
      <c r="BS351" t="s">
        <v>4026</v>
      </c>
      <c r="BT351" t="str">
        <f>HYPERLINK("https%3A%2F%2Fwww.webofscience.com%2Fwos%2Fwoscc%2Ffull-record%2FWOS:A1992HU54700009","View Full Record in Web of Science")</f>
        <v>View Full Record in Web of Science</v>
      </c>
    </row>
    <row r="352" spans="1:72" x14ac:dyDescent="0.15">
      <c r="A352" t="s">
        <v>72</v>
      </c>
      <c r="B352" t="s">
        <v>4027</v>
      </c>
      <c r="C352" t="s">
        <v>74</v>
      </c>
      <c r="D352" t="s">
        <v>74</v>
      </c>
      <c r="E352" t="s">
        <v>74</v>
      </c>
      <c r="F352" t="s">
        <v>4027</v>
      </c>
      <c r="G352" t="s">
        <v>74</v>
      </c>
      <c r="H352" t="s">
        <v>74</v>
      </c>
      <c r="I352" t="s">
        <v>4028</v>
      </c>
      <c r="J352" t="s">
        <v>2167</v>
      </c>
      <c r="K352" t="s">
        <v>74</v>
      </c>
      <c r="L352" t="s">
        <v>74</v>
      </c>
      <c r="M352" t="s">
        <v>77</v>
      </c>
      <c r="N352" t="s">
        <v>78</v>
      </c>
      <c r="O352" t="s">
        <v>74</v>
      </c>
      <c r="P352" t="s">
        <v>74</v>
      </c>
      <c r="Q352" t="s">
        <v>74</v>
      </c>
      <c r="R352" t="s">
        <v>74</v>
      </c>
      <c r="S352" t="s">
        <v>74</v>
      </c>
      <c r="T352" t="s">
        <v>74</v>
      </c>
      <c r="U352" t="s">
        <v>74</v>
      </c>
      <c r="V352" t="s">
        <v>4029</v>
      </c>
      <c r="W352" t="s">
        <v>74</v>
      </c>
      <c r="X352" t="s">
        <v>74</v>
      </c>
      <c r="Y352" t="s">
        <v>4030</v>
      </c>
      <c r="Z352" t="s">
        <v>74</v>
      </c>
      <c r="AA352" t="s">
        <v>74</v>
      </c>
      <c r="AB352" t="s">
        <v>74</v>
      </c>
      <c r="AC352" t="s">
        <v>74</v>
      </c>
      <c r="AD352" t="s">
        <v>74</v>
      </c>
      <c r="AE352" t="s">
        <v>74</v>
      </c>
      <c r="AF352" t="s">
        <v>74</v>
      </c>
      <c r="AG352">
        <v>13</v>
      </c>
      <c r="AH352">
        <v>12</v>
      </c>
      <c r="AI352">
        <v>12</v>
      </c>
      <c r="AJ352">
        <v>0</v>
      </c>
      <c r="AK352">
        <v>0</v>
      </c>
      <c r="AL352" t="s">
        <v>271</v>
      </c>
      <c r="AM352" t="s">
        <v>272</v>
      </c>
      <c r="AN352" t="s">
        <v>273</v>
      </c>
      <c r="AO352" t="s">
        <v>2173</v>
      </c>
      <c r="AP352" t="s">
        <v>74</v>
      </c>
      <c r="AQ352" t="s">
        <v>74</v>
      </c>
      <c r="AR352" t="s">
        <v>2175</v>
      </c>
      <c r="AS352" t="s">
        <v>2176</v>
      </c>
      <c r="AT352" t="s">
        <v>3801</v>
      </c>
      <c r="AU352">
        <v>1992</v>
      </c>
      <c r="AV352">
        <v>37</v>
      </c>
      <c r="AW352" t="s">
        <v>749</v>
      </c>
      <c r="AX352" t="s">
        <v>74</v>
      </c>
      <c r="AY352" t="s">
        <v>74</v>
      </c>
      <c r="AZ352" t="s">
        <v>74</v>
      </c>
      <c r="BA352" t="s">
        <v>74</v>
      </c>
      <c r="BB352">
        <v>275</v>
      </c>
      <c r="BC352">
        <v>283</v>
      </c>
      <c r="BD352" t="s">
        <v>74</v>
      </c>
      <c r="BE352" t="s">
        <v>4031</v>
      </c>
      <c r="BF352" t="str">
        <f>HYPERLINK("http://dx.doi.org/10.1016/0304-4203(92)90082-L","http://dx.doi.org/10.1016/0304-4203(92)90082-L")</f>
        <v>http://dx.doi.org/10.1016/0304-4203(92)90082-L</v>
      </c>
      <c r="BG352" t="s">
        <v>74</v>
      </c>
      <c r="BH352" t="s">
        <v>74</v>
      </c>
      <c r="BI352">
        <v>9</v>
      </c>
      <c r="BJ352" t="s">
        <v>2177</v>
      </c>
      <c r="BK352" t="s">
        <v>92</v>
      </c>
      <c r="BL352" t="s">
        <v>2178</v>
      </c>
      <c r="BM352" t="s">
        <v>4032</v>
      </c>
      <c r="BN352" t="s">
        <v>74</v>
      </c>
      <c r="BO352" t="s">
        <v>74</v>
      </c>
      <c r="BP352" t="s">
        <v>74</v>
      </c>
      <c r="BQ352" t="s">
        <v>74</v>
      </c>
      <c r="BR352" t="s">
        <v>95</v>
      </c>
      <c r="BS352" t="s">
        <v>4033</v>
      </c>
      <c r="BT352" t="str">
        <f>HYPERLINK("https%3A%2F%2Fwww.webofscience.com%2Fwos%2Fwoscc%2Ffull-record%2FWOS:A1992HR09200008","View Full Record in Web of Science")</f>
        <v>View Full Record in Web of Science</v>
      </c>
    </row>
    <row r="353" spans="1:72" x14ac:dyDescent="0.15">
      <c r="A353" t="s">
        <v>72</v>
      </c>
      <c r="B353" t="s">
        <v>4034</v>
      </c>
      <c r="C353" t="s">
        <v>74</v>
      </c>
      <c r="D353" t="s">
        <v>74</v>
      </c>
      <c r="E353" t="s">
        <v>74</v>
      </c>
      <c r="F353" t="s">
        <v>4034</v>
      </c>
      <c r="G353" t="s">
        <v>74</v>
      </c>
      <c r="H353" t="s">
        <v>74</v>
      </c>
      <c r="I353" t="s">
        <v>4035</v>
      </c>
      <c r="J353" t="s">
        <v>2323</v>
      </c>
      <c r="K353" t="s">
        <v>74</v>
      </c>
      <c r="L353" t="s">
        <v>74</v>
      </c>
      <c r="M353" t="s">
        <v>77</v>
      </c>
      <c r="N353" t="s">
        <v>647</v>
      </c>
      <c r="O353" t="s">
        <v>4036</v>
      </c>
      <c r="P353" t="s">
        <v>4037</v>
      </c>
      <c r="Q353" t="s">
        <v>4038</v>
      </c>
      <c r="R353" t="s">
        <v>74</v>
      </c>
      <c r="S353" t="s">
        <v>74</v>
      </c>
      <c r="T353" t="s">
        <v>74</v>
      </c>
      <c r="U353" t="s">
        <v>4039</v>
      </c>
      <c r="V353" t="s">
        <v>4040</v>
      </c>
      <c r="W353" t="s">
        <v>74</v>
      </c>
      <c r="X353" t="s">
        <v>74</v>
      </c>
      <c r="Y353" t="s">
        <v>4041</v>
      </c>
      <c r="Z353" t="s">
        <v>74</v>
      </c>
      <c r="AA353" t="s">
        <v>74</v>
      </c>
      <c r="AB353" t="s">
        <v>4042</v>
      </c>
      <c r="AC353" t="s">
        <v>74</v>
      </c>
      <c r="AD353" t="s">
        <v>74</v>
      </c>
      <c r="AE353" t="s">
        <v>74</v>
      </c>
      <c r="AF353" t="s">
        <v>74</v>
      </c>
      <c r="AG353">
        <v>133</v>
      </c>
      <c r="AH353">
        <v>67</v>
      </c>
      <c r="AI353">
        <v>71</v>
      </c>
      <c r="AJ353">
        <v>0</v>
      </c>
      <c r="AK353">
        <v>6</v>
      </c>
      <c r="AL353" t="s">
        <v>271</v>
      </c>
      <c r="AM353" t="s">
        <v>272</v>
      </c>
      <c r="AN353" t="s">
        <v>273</v>
      </c>
      <c r="AO353" t="s">
        <v>2328</v>
      </c>
      <c r="AP353" t="s">
        <v>74</v>
      </c>
      <c r="AQ353" t="s">
        <v>74</v>
      </c>
      <c r="AR353" t="s">
        <v>2329</v>
      </c>
      <c r="AS353" t="s">
        <v>2330</v>
      </c>
      <c r="AT353" t="s">
        <v>3801</v>
      </c>
      <c r="AU353">
        <v>1992</v>
      </c>
      <c r="AV353">
        <v>92</v>
      </c>
      <c r="AW353" t="s">
        <v>749</v>
      </c>
      <c r="AX353" t="s">
        <v>74</v>
      </c>
      <c r="AY353" t="s">
        <v>74</v>
      </c>
      <c r="AZ353" t="s">
        <v>74</v>
      </c>
      <c r="BA353" t="s">
        <v>74</v>
      </c>
      <c r="BB353">
        <v>325</v>
      </c>
      <c r="BC353">
        <v>360</v>
      </c>
      <c r="BD353" t="s">
        <v>74</v>
      </c>
      <c r="BE353" t="s">
        <v>4043</v>
      </c>
      <c r="BF353" t="str">
        <f>HYPERLINK("http://dx.doi.org/10.1016/0031-0182(92)90090-R","http://dx.doi.org/10.1016/0031-0182(92)90090-R")</f>
        <v>http://dx.doi.org/10.1016/0031-0182(92)90090-R</v>
      </c>
      <c r="BG353" t="s">
        <v>74</v>
      </c>
      <c r="BH353" t="s">
        <v>74</v>
      </c>
      <c r="BI353">
        <v>36</v>
      </c>
      <c r="BJ353" t="s">
        <v>2332</v>
      </c>
      <c r="BK353" t="s">
        <v>661</v>
      </c>
      <c r="BL353" t="s">
        <v>2333</v>
      </c>
      <c r="BM353" t="s">
        <v>4044</v>
      </c>
      <c r="BN353" t="s">
        <v>74</v>
      </c>
      <c r="BO353" t="s">
        <v>74</v>
      </c>
      <c r="BP353" t="s">
        <v>74</v>
      </c>
      <c r="BQ353" t="s">
        <v>74</v>
      </c>
      <c r="BR353" t="s">
        <v>95</v>
      </c>
      <c r="BS353" t="s">
        <v>4045</v>
      </c>
      <c r="BT353" t="str">
        <f>HYPERLINK("https%3A%2F%2Fwww.webofscience.com%2Fwos%2Fwoscc%2Ffull-record%2FWOS:A1992HX65900011","View Full Record in Web of Science")</f>
        <v>View Full Record in Web of Science</v>
      </c>
    </row>
    <row r="354" spans="1:72" x14ac:dyDescent="0.15">
      <c r="A354" t="s">
        <v>72</v>
      </c>
      <c r="B354" t="s">
        <v>4046</v>
      </c>
      <c r="C354" t="s">
        <v>74</v>
      </c>
      <c r="D354" t="s">
        <v>74</v>
      </c>
      <c r="E354" t="s">
        <v>74</v>
      </c>
      <c r="F354" t="s">
        <v>4046</v>
      </c>
      <c r="G354" t="s">
        <v>74</v>
      </c>
      <c r="H354" t="s">
        <v>74</v>
      </c>
      <c r="I354" t="s">
        <v>4047</v>
      </c>
      <c r="J354" t="s">
        <v>646</v>
      </c>
      <c r="K354" t="s">
        <v>74</v>
      </c>
      <c r="L354" t="s">
        <v>74</v>
      </c>
      <c r="M354" t="s">
        <v>77</v>
      </c>
      <c r="N354" t="s">
        <v>78</v>
      </c>
      <c r="O354" t="s">
        <v>74</v>
      </c>
      <c r="P354" t="s">
        <v>74</v>
      </c>
      <c r="Q354" t="s">
        <v>74</v>
      </c>
      <c r="R354" t="s">
        <v>74</v>
      </c>
      <c r="S354" t="s">
        <v>74</v>
      </c>
      <c r="T354" t="s">
        <v>74</v>
      </c>
      <c r="U354" t="s">
        <v>4048</v>
      </c>
      <c r="V354" t="s">
        <v>4049</v>
      </c>
      <c r="W354" t="s">
        <v>74</v>
      </c>
      <c r="X354" t="s">
        <v>74</v>
      </c>
      <c r="Y354" t="s">
        <v>678</v>
      </c>
      <c r="Z354" t="s">
        <v>74</v>
      </c>
      <c r="AA354" t="s">
        <v>4050</v>
      </c>
      <c r="AB354" t="s">
        <v>74</v>
      </c>
      <c r="AC354" t="s">
        <v>74</v>
      </c>
      <c r="AD354" t="s">
        <v>74</v>
      </c>
      <c r="AE354" t="s">
        <v>74</v>
      </c>
      <c r="AF354" t="s">
        <v>74</v>
      </c>
      <c r="AG354">
        <v>114</v>
      </c>
      <c r="AH354">
        <v>175</v>
      </c>
      <c r="AI354">
        <v>202</v>
      </c>
      <c r="AJ354">
        <v>1</v>
      </c>
      <c r="AK354">
        <v>41</v>
      </c>
      <c r="AL354" t="s">
        <v>679</v>
      </c>
      <c r="AM354" t="s">
        <v>205</v>
      </c>
      <c r="AN354" t="s">
        <v>680</v>
      </c>
      <c r="AO354" t="s">
        <v>657</v>
      </c>
      <c r="AP354" t="s">
        <v>681</v>
      </c>
      <c r="AQ354" t="s">
        <v>74</v>
      </c>
      <c r="AR354" t="s">
        <v>658</v>
      </c>
      <c r="AS354" t="s">
        <v>659</v>
      </c>
      <c r="AT354" t="s">
        <v>3801</v>
      </c>
      <c r="AU354">
        <v>1992</v>
      </c>
      <c r="AV354">
        <v>12</v>
      </c>
      <c r="AW354">
        <v>1</v>
      </c>
      <c r="AX354" t="s">
        <v>74</v>
      </c>
      <c r="AY354" t="s">
        <v>74</v>
      </c>
      <c r="AZ354" t="s">
        <v>74</v>
      </c>
      <c r="BA354" t="s">
        <v>74</v>
      </c>
      <c r="BB354">
        <v>3</v>
      </c>
      <c r="BC354">
        <v>13</v>
      </c>
      <c r="BD354" t="s">
        <v>74</v>
      </c>
      <c r="BE354" t="s">
        <v>74</v>
      </c>
      <c r="BF354" t="s">
        <v>74</v>
      </c>
      <c r="BG354" t="s">
        <v>74</v>
      </c>
      <c r="BH354" t="s">
        <v>74</v>
      </c>
      <c r="BI354">
        <v>11</v>
      </c>
      <c r="BJ354" t="s">
        <v>660</v>
      </c>
      <c r="BK354" t="s">
        <v>92</v>
      </c>
      <c r="BL354" t="s">
        <v>662</v>
      </c>
      <c r="BM354" t="s">
        <v>4051</v>
      </c>
      <c r="BN354" t="s">
        <v>74</v>
      </c>
      <c r="BO354" t="s">
        <v>74</v>
      </c>
      <c r="BP354" t="s">
        <v>74</v>
      </c>
      <c r="BQ354" t="s">
        <v>74</v>
      </c>
      <c r="BR354" t="s">
        <v>95</v>
      </c>
      <c r="BS354" t="s">
        <v>4052</v>
      </c>
      <c r="BT354" t="str">
        <f>HYPERLINK("https%3A%2F%2Fwww.webofscience.com%2Fwos%2Fwoscc%2Ffull-record%2FWOS:A1992HT73100002","View Full Record in Web of Science")</f>
        <v>View Full Record in Web of Science</v>
      </c>
    </row>
    <row r="355" spans="1:72" x14ac:dyDescent="0.15">
      <c r="A355" t="s">
        <v>72</v>
      </c>
      <c r="B355" t="s">
        <v>4053</v>
      </c>
      <c r="C355" t="s">
        <v>74</v>
      </c>
      <c r="D355" t="s">
        <v>74</v>
      </c>
      <c r="E355" t="s">
        <v>74</v>
      </c>
      <c r="F355" t="s">
        <v>4053</v>
      </c>
      <c r="G355" t="s">
        <v>74</v>
      </c>
      <c r="H355" t="s">
        <v>74</v>
      </c>
      <c r="I355" t="s">
        <v>4054</v>
      </c>
      <c r="J355" t="s">
        <v>646</v>
      </c>
      <c r="K355" t="s">
        <v>74</v>
      </c>
      <c r="L355" t="s">
        <v>74</v>
      </c>
      <c r="M355" t="s">
        <v>77</v>
      </c>
      <c r="N355" t="s">
        <v>78</v>
      </c>
      <c r="O355" t="s">
        <v>74</v>
      </c>
      <c r="P355" t="s">
        <v>74</v>
      </c>
      <c r="Q355" t="s">
        <v>74</v>
      </c>
      <c r="R355" t="s">
        <v>74</v>
      </c>
      <c r="S355" t="s">
        <v>74</v>
      </c>
      <c r="T355" t="s">
        <v>74</v>
      </c>
      <c r="U355" t="s">
        <v>4055</v>
      </c>
      <c r="V355" t="s">
        <v>4056</v>
      </c>
      <c r="W355" t="s">
        <v>4057</v>
      </c>
      <c r="X355" t="s">
        <v>1292</v>
      </c>
      <c r="Y355" t="s">
        <v>4058</v>
      </c>
      <c r="Z355" t="s">
        <v>74</v>
      </c>
      <c r="AA355" t="s">
        <v>74</v>
      </c>
      <c r="AB355" t="s">
        <v>74</v>
      </c>
      <c r="AC355" t="s">
        <v>74</v>
      </c>
      <c r="AD355" t="s">
        <v>74</v>
      </c>
      <c r="AE355" t="s">
        <v>74</v>
      </c>
      <c r="AF355" t="s">
        <v>74</v>
      </c>
      <c r="AG355">
        <v>52</v>
      </c>
      <c r="AH355">
        <v>53</v>
      </c>
      <c r="AI355">
        <v>58</v>
      </c>
      <c r="AJ355">
        <v>0</v>
      </c>
      <c r="AK355">
        <v>8</v>
      </c>
      <c r="AL355" t="s">
        <v>204</v>
      </c>
      <c r="AM355" t="s">
        <v>205</v>
      </c>
      <c r="AN355" t="s">
        <v>206</v>
      </c>
      <c r="AO355" t="s">
        <v>657</v>
      </c>
      <c r="AP355" t="s">
        <v>74</v>
      </c>
      <c r="AQ355" t="s">
        <v>74</v>
      </c>
      <c r="AR355" t="s">
        <v>658</v>
      </c>
      <c r="AS355" t="s">
        <v>659</v>
      </c>
      <c r="AT355" t="s">
        <v>3801</v>
      </c>
      <c r="AU355">
        <v>1992</v>
      </c>
      <c r="AV355">
        <v>12</v>
      </c>
      <c r="AW355">
        <v>1</v>
      </c>
      <c r="AX355" t="s">
        <v>74</v>
      </c>
      <c r="AY355" t="s">
        <v>74</v>
      </c>
      <c r="AZ355" t="s">
        <v>74</v>
      </c>
      <c r="BA355" t="s">
        <v>74</v>
      </c>
      <c r="BB355">
        <v>15</v>
      </c>
      <c r="BC355">
        <v>24</v>
      </c>
      <c r="BD355" t="s">
        <v>74</v>
      </c>
      <c r="BE355" t="s">
        <v>74</v>
      </c>
      <c r="BF355" t="s">
        <v>74</v>
      </c>
      <c r="BG355" t="s">
        <v>74</v>
      </c>
      <c r="BH355" t="s">
        <v>74</v>
      </c>
      <c r="BI355">
        <v>10</v>
      </c>
      <c r="BJ355" t="s">
        <v>660</v>
      </c>
      <c r="BK355" t="s">
        <v>92</v>
      </c>
      <c r="BL355" t="s">
        <v>662</v>
      </c>
      <c r="BM355" t="s">
        <v>4051</v>
      </c>
      <c r="BN355" t="s">
        <v>74</v>
      </c>
      <c r="BO355" t="s">
        <v>74</v>
      </c>
      <c r="BP355" t="s">
        <v>74</v>
      </c>
      <c r="BQ355" t="s">
        <v>74</v>
      </c>
      <c r="BR355" t="s">
        <v>95</v>
      </c>
      <c r="BS355" t="s">
        <v>4059</v>
      </c>
      <c r="BT355" t="str">
        <f>HYPERLINK("https%3A%2F%2Fwww.webofscience.com%2Fwos%2Fwoscc%2Ffull-record%2FWOS:A1992HT73100003","View Full Record in Web of Science")</f>
        <v>View Full Record in Web of Science</v>
      </c>
    </row>
    <row r="356" spans="1:72" x14ac:dyDescent="0.15">
      <c r="A356" t="s">
        <v>72</v>
      </c>
      <c r="B356" t="s">
        <v>4060</v>
      </c>
      <c r="C356" t="s">
        <v>74</v>
      </c>
      <c r="D356" t="s">
        <v>74</v>
      </c>
      <c r="E356" t="s">
        <v>74</v>
      </c>
      <c r="F356" t="s">
        <v>4060</v>
      </c>
      <c r="G356" t="s">
        <v>74</v>
      </c>
      <c r="H356" t="s">
        <v>74</v>
      </c>
      <c r="I356" t="s">
        <v>4061</v>
      </c>
      <c r="J356" t="s">
        <v>646</v>
      </c>
      <c r="K356" t="s">
        <v>74</v>
      </c>
      <c r="L356" t="s">
        <v>74</v>
      </c>
      <c r="M356" t="s">
        <v>77</v>
      </c>
      <c r="N356" t="s">
        <v>78</v>
      </c>
      <c r="O356" t="s">
        <v>74</v>
      </c>
      <c r="P356" t="s">
        <v>74</v>
      </c>
      <c r="Q356" t="s">
        <v>74</v>
      </c>
      <c r="R356" t="s">
        <v>74</v>
      </c>
      <c r="S356" t="s">
        <v>74</v>
      </c>
      <c r="T356" t="s">
        <v>74</v>
      </c>
      <c r="U356" t="s">
        <v>4062</v>
      </c>
      <c r="V356" t="s">
        <v>4063</v>
      </c>
      <c r="W356" t="s">
        <v>4064</v>
      </c>
      <c r="X356" t="s">
        <v>4065</v>
      </c>
      <c r="Y356" t="s">
        <v>4066</v>
      </c>
      <c r="Z356" t="s">
        <v>74</v>
      </c>
      <c r="AA356" t="s">
        <v>4067</v>
      </c>
      <c r="AB356" t="s">
        <v>4068</v>
      </c>
      <c r="AC356" t="s">
        <v>74</v>
      </c>
      <c r="AD356" t="s">
        <v>74</v>
      </c>
      <c r="AE356" t="s">
        <v>74</v>
      </c>
      <c r="AF356" t="s">
        <v>74</v>
      </c>
      <c r="AG356">
        <v>51</v>
      </c>
      <c r="AH356">
        <v>58</v>
      </c>
      <c r="AI356">
        <v>60</v>
      </c>
      <c r="AJ356">
        <v>0</v>
      </c>
      <c r="AK356">
        <v>7</v>
      </c>
      <c r="AL356" t="s">
        <v>204</v>
      </c>
      <c r="AM356" t="s">
        <v>205</v>
      </c>
      <c r="AN356" t="s">
        <v>206</v>
      </c>
      <c r="AO356" t="s">
        <v>657</v>
      </c>
      <c r="AP356" t="s">
        <v>74</v>
      </c>
      <c r="AQ356" t="s">
        <v>74</v>
      </c>
      <c r="AR356" t="s">
        <v>658</v>
      </c>
      <c r="AS356" t="s">
        <v>659</v>
      </c>
      <c r="AT356" t="s">
        <v>3801</v>
      </c>
      <c r="AU356">
        <v>1992</v>
      </c>
      <c r="AV356">
        <v>12</v>
      </c>
      <c r="AW356">
        <v>1</v>
      </c>
      <c r="AX356" t="s">
        <v>74</v>
      </c>
      <c r="AY356" t="s">
        <v>74</v>
      </c>
      <c r="AZ356" t="s">
        <v>74</v>
      </c>
      <c r="BA356" t="s">
        <v>74</v>
      </c>
      <c r="BB356">
        <v>43</v>
      </c>
      <c r="BC356">
        <v>52</v>
      </c>
      <c r="BD356" t="s">
        <v>74</v>
      </c>
      <c r="BE356" t="s">
        <v>74</v>
      </c>
      <c r="BF356" t="s">
        <v>74</v>
      </c>
      <c r="BG356" t="s">
        <v>74</v>
      </c>
      <c r="BH356" t="s">
        <v>74</v>
      </c>
      <c r="BI356">
        <v>10</v>
      </c>
      <c r="BJ356" t="s">
        <v>660</v>
      </c>
      <c r="BK356" t="s">
        <v>92</v>
      </c>
      <c r="BL356" t="s">
        <v>662</v>
      </c>
      <c r="BM356" t="s">
        <v>4051</v>
      </c>
      <c r="BN356" t="s">
        <v>74</v>
      </c>
      <c r="BO356" t="s">
        <v>74</v>
      </c>
      <c r="BP356" t="s">
        <v>74</v>
      </c>
      <c r="BQ356" t="s">
        <v>74</v>
      </c>
      <c r="BR356" t="s">
        <v>95</v>
      </c>
      <c r="BS356" t="s">
        <v>4069</v>
      </c>
      <c r="BT356" t="str">
        <f>HYPERLINK("https%3A%2F%2Fwww.webofscience.com%2Fwos%2Fwoscc%2Ffull-record%2FWOS:A1992HT73100006","View Full Record in Web of Science")</f>
        <v>View Full Record in Web of Science</v>
      </c>
    </row>
    <row r="357" spans="1:72" x14ac:dyDescent="0.15">
      <c r="A357" t="s">
        <v>72</v>
      </c>
      <c r="B357" t="s">
        <v>4070</v>
      </c>
      <c r="C357" t="s">
        <v>74</v>
      </c>
      <c r="D357" t="s">
        <v>74</v>
      </c>
      <c r="E357" t="s">
        <v>74</v>
      </c>
      <c r="F357" t="s">
        <v>4070</v>
      </c>
      <c r="G357" t="s">
        <v>74</v>
      </c>
      <c r="H357" t="s">
        <v>74</v>
      </c>
      <c r="I357" t="s">
        <v>4071</v>
      </c>
      <c r="J357" t="s">
        <v>646</v>
      </c>
      <c r="K357" t="s">
        <v>74</v>
      </c>
      <c r="L357" t="s">
        <v>74</v>
      </c>
      <c r="M357" t="s">
        <v>77</v>
      </c>
      <c r="N357" t="s">
        <v>78</v>
      </c>
      <c r="O357" t="s">
        <v>74</v>
      </c>
      <c r="P357" t="s">
        <v>74</v>
      </c>
      <c r="Q357" t="s">
        <v>74</v>
      </c>
      <c r="R357" t="s">
        <v>74</v>
      </c>
      <c r="S357" t="s">
        <v>74</v>
      </c>
      <c r="T357" t="s">
        <v>74</v>
      </c>
      <c r="U357" t="s">
        <v>4072</v>
      </c>
      <c r="V357" t="s">
        <v>4073</v>
      </c>
      <c r="W357" t="s">
        <v>74</v>
      </c>
      <c r="X357" t="s">
        <v>74</v>
      </c>
      <c r="Y357" t="s">
        <v>4074</v>
      </c>
      <c r="Z357" t="s">
        <v>74</v>
      </c>
      <c r="AA357" t="s">
        <v>74</v>
      </c>
      <c r="AB357" t="s">
        <v>4068</v>
      </c>
      <c r="AC357" t="s">
        <v>74</v>
      </c>
      <c r="AD357" t="s">
        <v>74</v>
      </c>
      <c r="AE357" t="s">
        <v>74</v>
      </c>
      <c r="AF357" t="s">
        <v>74</v>
      </c>
      <c r="AG357">
        <v>25</v>
      </c>
      <c r="AH357">
        <v>17</v>
      </c>
      <c r="AI357">
        <v>19</v>
      </c>
      <c r="AJ357">
        <v>0</v>
      </c>
      <c r="AK357">
        <v>0</v>
      </c>
      <c r="AL357" t="s">
        <v>679</v>
      </c>
      <c r="AM357" t="s">
        <v>205</v>
      </c>
      <c r="AN357" t="s">
        <v>680</v>
      </c>
      <c r="AO357" t="s">
        <v>657</v>
      </c>
      <c r="AP357" t="s">
        <v>681</v>
      </c>
      <c r="AQ357" t="s">
        <v>74</v>
      </c>
      <c r="AR357" t="s">
        <v>658</v>
      </c>
      <c r="AS357" t="s">
        <v>659</v>
      </c>
      <c r="AT357" t="s">
        <v>3801</v>
      </c>
      <c r="AU357">
        <v>1992</v>
      </c>
      <c r="AV357">
        <v>12</v>
      </c>
      <c r="AW357">
        <v>1</v>
      </c>
      <c r="AX357" t="s">
        <v>74</v>
      </c>
      <c r="AY357" t="s">
        <v>74</v>
      </c>
      <c r="AZ357" t="s">
        <v>74</v>
      </c>
      <c r="BA357" t="s">
        <v>74</v>
      </c>
      <c r="BB357">
        <v>53</v>
      </c>
      <c r="BC357">
        <v>63</v>
      </c>
      <c r="BD357" t="s">
        <v>74</v>
      </c>
      <c r="BE357" t="s">
        <v>74</v>
      </c>
      <c r="BF357" t="s">
        <v>74</v>
      </c>
      <c r="BG357" t="s">
        <v>74</v>
      </c>
      <c r="BH357" t="s">
        <v>74</v>
      </c>
      <c r="BI357">
        <v>11</v>
      </c>
      <c r="BJ357" t="s">
        <v>660</v>
      </c>
      <c r="BK357" t="s">
        <v>92</v>
      </c>
      <c r="BL357" t="s">
        <v>662</v>
      </c>
      <c r="BM357" t="s">
        <v>4051</v>
      </c>
      <c r="BN357" t="s">
        <v>74</v>
      </c>
      <c r="BO357" t="s">
        <v>74</v>
      </c>
      <c r="BP357" t="s">
        <v>74</v>
      </c>
      <c r="BQ357" t="s">
        <v>74</v>
      </c>
      <c r="BR357" t="s">
        <v>95</v>
      </c>
      <c r="BS357" t="s">
        <v>4075</v>
      </c>
      <c r="BT357" t="str">
        <f>HYPERLINK("https%3A%2F%2Fwww.webofscience.com%2Fwos%2Fwoscc%2Ffull-record%2FWOS:A1992HT73100007","View Full Record in Web of Science")</f>
        <v>View Full Record in Web of Science</v>
      </c>
    </row>
    <row r="358" spans="1:72" x14ac:dyDescent="0.15">
      <c r="A358" t="s">
        <v>72</v>
      </c>
      <c r="B358" t="s">
        <v>4076</v>
      </c>
      <c r="C358" t="s">
        <v>74</v>
      </c>
      <c r="D358" t="s">
        <v>74</v>
      </c>
      <c r="E358" t="s">
        <v>74</v>
      </c>
      <c r="F358" t="s">
        <v>4076</v>
      </c>
      <c r="G358" t="s">
        <v>74</v>
      </c>
      <c r="H358" t="s">
        <v>74</v>
      </c>
      <c r="I358" t="s">
        <v>4077</v>
      </c>
      <c r="J358" t="s">
        <v>646</v>
      </c>
      <c r="K358" t="s">
        <v>74</v>
      </c>
      <c r="L358" t="s">
        <v>74</v>
      </c>
      <c r="M358" t="s">
        <v>77</v>
      </c>
      <c r="N358" t="s">
        <v>78</v>
      </c>
      <c r="O358" t="s">
        <v>74</v>
      </c>
      <c r="P358" t="s">
        <v>74</v>
      </c>
      <c r="Q358" t="s">
        <v>74</v>
      </c>
      <c r="R358" t="s">
        <v>74</v>
      </c>
      <c r="S358" t="s">
        <v>74</v>
      </c>
      <c r="T358" t="s">
        <v>74</v>
      </c>
      <c r="U358" t="s">
        <v>4078</v>
      </c>
      <c r="V358" t="s">
        <v>4079</v>
      </c>
      <c r="W358" t="s">
        <v>74</v>
      </c>
      <c r="X358" t="s">
        <v>74</v>
      </c>
      <c r="Y358" t="s">
        <v>4080</v>
      </c>
      <c r="Z358" t="s">
        <v>74</v>
      </c>
      <c r="AA358" t="s">
        <v>74</v>
      </c>
      <c r="AB358" t="s">
        <v>74</v>
      </c>
      <c r="AC358" t="s">
        <v>74</v>
      </c>
      <c r="AD358" t="s">
        <v>74</v>
      </c>
      <c r="AE358" t="s">
        <v>74</v>
      </c>
      <c r="AF358" t="s">
        <v>74</v>
      </c>
      <c r="AG358">
        <v>39</v>
      </c>
      <c r="AH358">
        <v>41</v>
      </c>
      <c r="AI358">
        <v>45</v>
      </c>
      <c r="AJ358">
        <v>0</v>
      </c>
      <c r="AK358">
        <v>4</v>
      </c>
      <c r="AL358" t="s">
        <v>204</v>
      </c>
      <c r="AM358" t="s">
        <v>205</v>
      </c>
      <c r="AN358" t="s">
        <v>206</v>
      </c>
      <c r="AO358" t="s">
        <v>657</v>
      </c>
      <c r="AP358" t="s">
        <v>74</v>
      </c>
      <c r="AQ358" t="s">
        <v>74</v>
      </c>
      <c r="AR358" t="s">
        <v>658</v>
      </c>
      <c r="AS358" t="s">
        <v>659</v>
      </c>
      <c r="AT358" t="s">
        <v>3801</v>
      </c>
      <c r="AU358">
        <v>1992</v>
      </c>
      <c r="AV358">
        <v>12</v>
      </c>
      <c r="AW358">
        <v>1</v>
      </c>
      <c r="AX358" t="s">
        <v>74</v>
      </c>
      <c r="AY358" t="s">
        <v>74</v>
      </c>
      <c r="AZ358" t="s">
        <v>74</v>
      </c>
      <c r="BA358" t="s">
        <v>74</v>
      </c>
      <c r="BB358">
        <v>65</v>
      </c>
      <c r="BC358">
        <v>74</v>
      </c>
      <c r="BD358" t="s">
        <v>74</v>
      </c>
      <c r="BE358" t="s">
        <v>74</v>
      </c>
      <c r="BF358" t="s">
        <v>74</v>
      </c>
      <c r="BG358" t="s">
        <v>74</v>
      </c>
      <c r="BH358" t="s">
        <v>74</v>
      </c>
      <c r="BI358">
        <v>10</v>
      </c>
      <c r="BJ358" t="s">
        <v>660</v>
      </c>
      <c r="BK358" t="s">
        <v>92</v>
      </c>
      <c r="BL358" t="s">
        <v>662</v>
      </c>
      <c r="BM358" t="s">
        <v>4051</v>
      </c>
      <c r="BN358" t="s">
        <v>74</v>
      </c>
      <c r="BO358" t="s">
        <v>74</v>
      </c>
      <c r="BP358" t="s">
        <v>74</v>
      </c>
      <c r="BQ358" t="s">
        <v>74</v>
      </c>
      <c r="BR358" t="s">
        <v>95</v>
      </c>
      <c r="BS358" t="s">
        <v>4081</v>
      </c>
      <c r="BT358" t="str">
        <f>HYPERLINK("https%3A%2F%2Fwww.webofscience.com%2Fwos%2Fwoscc%2Ffull-record%2FWOS:A1992HT73100008","View Full Record in Web of Science")</f>
        <v>View Full Record in Web of Science</v>
      </c>
    </row>
    <row r="359" spans="1:72" x14ac:dyDescent="0.15">
      <c r="A359" t="s">
        <v>72</v>
      </c>
      <c r="B359" t="s">
        <v>4082</v>
      </c>
      <c r="C359" t="s">
        <v>74</v>
      </c>
      <c r="D359" t="s">
        <v>74</v>
      </c>
      <c r="E359" t="s">
        <v>74</v>
      </c>
      <c r="F359" t="s">
        <v>4082</v>
      </c>
      <c r="G359" t="s">
        <v>74</v>
      </c>
      <c r="H359" t="s">
        <v>74</v>
      </c>
      <c r="I359" t="s">
        <v>4083</v>
      </c>
      <c r="J359" t="s">
        <v>646</v>
      </c>
      <c r="K359" t="s">
        <v>74</v>
      </c>
      <c r="L359" t="s">
        <v>74</v>
      </c>
      <c r="M359" t="s">
        <v>77</v>
      </c>
      <c r="N359" t="s">
        <v>78</v>
      </c>
      <c r="O359" t="s">
        <v>74</v>
      </c>
      <c r="P359" t="s">
        <v>74</v>
      </c>
      <c r="Q359" t="s">
        <v>74</v>
      </c>
      <c r="R359" t="s">
        <v>74</v>
      </c>
      <c r="S359" t="s">
        <v>74</v>
      </c>
      <c r="T359" t="s">
        <v>74</v>
      </c>
      <c r="U359" t="s">
        <v>4084</v>
      </c>
      <c r="V359" t="s">
        <v>4085</v>
      </c>
      <c r="W359" t="s">
        <v>4086</v>
      </c>
      <c r="X359" t="s">
        <v>4087</v>
      </c>
      <c r="Y359" t="s">
        <v>4088</v>
      </c>
      <c r="Z359" t="s">
        <v>74</v>
      </c>
      <c r="AA359" t="s">
        <v>4089</v>
      </c>
      <c r="AB359" t="s">
        <v>74</v>
      </c>
      <c r="AC359" t="s">
        <v>74</v>
      </c>
      <c r="AD359" t="s">
        <v>74</v>
      </c>
      <c r="AE359" t="s">
        <v>74</v>
      </c>
      <c r="AF359" t="s">
        <v>74</v>
      </c>
      <c r="AG359">
        <v>32</v>
      </c>
      <c r="AH359">
        <v>70</v>
      </c>
      <c r="AI359">
        <v>74</v>
      </c>
      <c r="AJ359">
        <v>0</v>
      </c>
      <c r="AK359">
        <v>7</v>
      </c>
      <c r="AL359" t="s">
        <v>204</v>
      </c>
      <c r="AM359" t="s">
        <v>205</v>
      </c>
      <c r="AN359" t="s">
        <v>206</v>
      </c>
      <c r="AO359" t="s">
        <v>657</v>
      </c>
      <c r="AP359" t="s">
        <v>74</v>
      </c>
      <c r="AQ359" t="s">
        <v>74</v>
      </c>
      <c r="AR359" t="s">
        <v>658</v>
      </c>
      <c r="AS359" t="s">
        <v>659</v>
      </c>
      <c r="AT359" t="s">
        <v>3801</v>
      </c>
      <c r="AU359">
        <v>1992</v>
      </c>
      <c r="AV359">
        <v>12</v>
      </c>
      <c r="AW359">
        <v>1</v>
      </c>
      <c r="AX359" t="s">
        <v>74</v>
      </c>
      <c r="AY359" t="s">
        <v>74</v>
      </c>
      <c r="AZ359" t="s">
        <v>74</v>
      </c>
      <c r="BA359" t="s">
        <v>74</v>
      </c>
      <c r="BB359">
        <v>75</v>
      </c>
      <c r="BC359">
        <v>80</v>
      </c>
      <c r="BD359" t="s">
        <v>74</v>
      </c>
      <c r="BE359" t="s">
        <v>74</v>
      </c>
      <c r="BF359" t="s">
        <v>74</v>
      </c>
      <c r="BG359" t="s">
        <v>74</v>
      </c>
      <c r="BH359" t="s">
        <v>74</v>
      </c>
      <c r="BI359">
        <v>6</v>
      </c>
      <c r="BJ359" t="s">
        <v>660</v>
      </c>
      <c r="BK359" t="s">
        <v>92</v>
      </c>
      <c r="BL359" t="s">
        <v>662</v>
      </c>
      <c r="BM359" t="s">
        <v>4051</v>
      </c>
      <c r="BN359" t="s">
        <v>74</v>
      </c>
      <c r="BO359" t="s">
        <v>74</v>
      </c>
      <c r="BP359" t="s">
        <v>74</v>
      </c>
      <c r="BQ359" t="s">
        <v>74</v>
      </c>
      <c r="BR359" t="s">
        <v>95</v>
      </c>
      <c r="BS359" t="s">
        <v>4090</v>
      </c>
      <c r="BT359" t="str">
        <f>HYPERLINK("https%3A%2F%2Fwww.webofscience.com%2Fwos%2Fwoscc%2Ffull-record%2FWOS:A1992HT73100009","View Full Record in Web of Science")</f>
        <v>View Full Record in Web of Science</v>
      </c>
    </row>
    <row r="360" spans="1:72" x14ac:dyDescent="0.15">
      <c r="A360" t="s">
        <v>72</v>
      </c>
      <c r="B360" t="s">
        <v>4091</v>
      </c>
      <c r="C360" t="s">
        <v>74</v>
      </c>
      <c r="D360" t="s">
        <v>74</v>
      </c>
      <c r="E360" t="s">
        <v>74</v>
      </c>
      <c r="F360" t="s">
        <v>4091</v>
      </c>
      <c r="G360" t="s">
        <v>74</v>
      </c>
      <c r="H360" t="s">
        <v>74</v>
      </c>
      <c r="I360" t="s">
        <v>4092</v>
      </c>
      <c r="J360" t="s">
        <v>646</v>
      </c>
      <c r="K360" t="s">
        <v>74</v>
      </c>
      <c r="L360" t="s">
        <v>74</v>
      </c>
      <c r="M360" t="s">
        <v>77</v>
      </c>
      <c r="N360" t="s">
        <v>78</v>
      </c>
      <c r="O360" t="s">
        <v>74</v>
      </c>
      <c r="P360" t="s">
        <v>74</v>
      </c>
      <c r="Q360" t="s">
        <v>74</v>
      </c>
      <c r="R360" t="s">
        <v>74</v>
      </c>
      <c r="S360" t="s">
        <v>74</v>
      </c>
      <c r="T360" t="s">
        <v>74</v>
      </c>
      <c r="U360" t="s">
        <v>4093</v>
      </c>
      <c r="V360" t="s">
        <v>4094</v>
      </c>
      <c r="W360" t="s">
        <v>74</v>
      </c>
      <c r="X360" t="s">
        <v>74</v>
      </c>
      <c r="Y360" t="s">
        <v>4095</v>
      </c>
      <c r="Z360" t="s">
        <v>74</v>
      </c>
      <c r="AA360" t="s">
        <v>74</v>
      </c>
      <c r="AB360" t="s">
        <v>74</v>
      </c>
      <c r="AC360" t="s">
        <v>74</v>
      </c>
      <c r="AD360" t="s">
        <v>74</v>
      </c>
      <c r="AE360" t="s">
        <v>74</v>
      </c>
      <c r="AF360" t="s">
        <v>74</v>
      </c>
      <c r="AG360">
        <v>51</v>
      </c>
      <c r="AH360">
        <v>40</v>
      </c>
      <c r="AI360">
        <v>49</v>
      </c>
      <c r="AJ360">
        <v>0</v>
      </c>
      <c r="AK360">
        <v>5</v>
      </c>
      <c r="AL360" t="s">
        <v>204</v>
      </c>
      <c r="AM360" t="s">
        <v>205</v>
      </c>
      <c r="AN360" t="s">
        <v>206</v>
      </c>
      <c r="AO360" t="s">
        <v>657</v>
      </c>
      <c r="AP360" t="s">
        <v>74</v>
      </c>
      <c r="AQ360" t="s">
        <v>74</v>
      </c>
      <c r="AR360" t="s">
        <v>658</v>
      </c>
      <c r="AS360" t="s">
        <v>659</v>
      </c>
      <c r="AT360" t="s">
        <v>3801</v>
      </c>
      <c r="AU360">
        <v>1992</v>
      </c>
      <c r="AV360">
        <v>12</v>
      </c>
      <c r="AW360">
        <v>1</v>
      </c>
      <c r="AX360" t="s">
        <v>74</v>
      </c>
      <c r="AY360" t="s">
        <v>74</v>
      </c>
      <c r="AZ360" t="s">
        <v>74</v>
      </c>
      <c r="BA360" t="s">
        <v>74</v>
      </c>
      <c r="BB360">
        <v>93</v>
      </c>
      <c r="BC360">
        <v>102</v>
      </c>
      <c r="BD360" t="s">
        <v>74</v>
      </c>
      <c r="BE360" t="s">
        <v>4096</v>
      </c>
      <c r="BF360" t="str">
        <f>HYPERLINK("http://dx.doi.org/10.1007/BF00239969","http://dx.doi.org/10.1007/BF00239969")</f>
        <v>http://dx.doi.org/10.1007/BF00239969</v>
      </c>
      <c r="BG360" t="s">
        <v>74</v>
      </c>
      <c r="BH360" t="s">
        <v>74</v>
      </c>
      <c r="BI360">
        <v>10</v>
      </c>
      <c r="BJ360" t="s">
        <v>660</v>
      </c>
      <c r="BK360" t="s">
        <v>92</v>
      </c>
      <c r="BL360" t="s">
        <v>662</v>
      </c>
      <c r="BM360" t="s">
        <v>4051</v>
      </c>
      <c r="BN360" t="s">
        <v>74</v>
      </c>
      <c r="BO360" t="s">
        <v>74</v>
      </c>
      <c r="BP360" t="s">
        <v>74</v>
      </c>
      <c r="BQ360" t="s">
        <v>74</v>
      </c>
      <c r="BR360" t="s">
        <v>95</v>
      </c>
      <c r="BS360" t="s">
        <v>4097</v>
      </c>
      <c r="BT360" t="str">
        <f>HYPERLINK("https%3A%2F%2Fwww.webofscience.com%2Fwos%2Fwoscc%2Ffull-record%2FWOS:A1992HT73100011","View Full Record in Web of Science")</f>
        <v>View Full Record in Web of Science</v>
      </c>
    </row>
    <row r="361" spans="1:72" x14ac:dyDescent="0.15">
      <c r="A361" t="s">
        <v>72</v>
      </c>
      <c r="B361" t="s">
        <v>4098</v>
      </c>
      <c r="C361" t="s">
        <v>74</v>
      </c>
      <c r="D361" t="s">
        <v>74</v>
      </c>
      <c r="E361" t="s">
        <v>74</v>
      </c>
      <c r="F361" t="s">
        <v>4098</v>
      </c>
      <c r="G361" t="s">
        <v>74</v>
      </c>
      <c r="H361" t="s">
        <v>74</v>
      </c>
      <c r="I361" t="s">
        <v>4099</v>
      </c>
      <c r="J361" t="s">
        <v>646</v>
      </c>
      <c r="K361" t="s">
        <v>74</v>
      </c>
      <c r="L361" t="s">
        <v>74</v>
      </c>
      <c r="M361" t="s">
        <v>77</v>
      </c>
      <c r="N361" t="s">
        <v>78</v>
      </c>
      <c r="O361" t="s">
        <v>74</v>
      </c>
      <c r="P361" t="s">
        <v>74</v>
      </c>
      <c r="Q361" t="s">
        <v>74</v>
      </c>
      <c r="R361" t="s">
        <v>74</v>
      </c>
      <c r="S361" t="s">
        <v>74</v>
      </c>
      <c r="T361" t="s">
        <v>74</v>
      </c>
      <c r="U361" t="s">
        <v>74</v>
      </c>
      <c r="V361" t="s">
        <v>4100</v>
      </c>
      <c r="W361" t="s">
        <v>4101</v>
      </c>
      <c r="X361" t="s">
        <v>4102</v>
      </c>
      <c r="Y361" t="s">
        <v>74</v>
      </c>
      <c r="Z361" t="s">
        <v>74</v>
      </c>
      <c r="AA361" t="s">
        <v>74</v>
      </c>
      <c r="AB361" t="s">
        <v>74</v>
      </c>
      <c r="AC361" t="s">
        <v>74</v>
      </c>
      <c r="AD361" t="s">
        <v>74</v>
      </c>
      <c r="AE361" t="s">
        <v>74</v>
      </c>
      <c r="AF361" t="s">
        <v>74</v>
      </c>
      <c r="AG361">
        <v>30</v>
      </c>
      <c r="AH361">
        <v>66</v>
      </c>
      <c r="AI361">
        <v>69</v>
      </c>
      <c r="AJ361">
        <v>0</v>
      </c>
      <c r="AK361">
        <v>3</v>
      </c>
      <c r="AL361" t="s">
        <v>204</v>
      </c>
      <c r="AM361" t="s">
        <v>205</v>
      </c>
      <c r="AN361" t="s">
        <v>206</v>
      </c>
      <c r="AO361" t="s">
        <v>657</v>
      </c>
      <c r="AP361" t="s">
        <v>74</v>
      </c>
      <c r="AQ361" t="s">
        <v>74</v>
      </c>
      <c r="AR361" t="s">
        <v>658</v>
      </c>
      <c r="AS361" t="s">
        <v>659</v>
      </c>
      <c r="AT361" t="s">
        <v>3801</v>
      </c>
      <c r="AU361">
        <v>1992</v>
      </c>
      <c r="AV361">
        <v>12</v>
      </c>
      <c r="AW361">
        <v>1</v>
      </c>
      <c r="AX361" t="s">
        <v>74</v>
      </c>
      <c r="AY361" t="s">
        <v>74</v>
      </c>
      <c r="AZ361" t="s">
        <v>74</v>
      </c>
      <c r="BA361" t="s">
        <v>74</v>
      </c>
      <c r="BB361">
        <v>111</v>
      </c>
      <c r="BC361">
        <v>120</v>
      </c>
      <c r="BD361" t="s">
        <v>74</v>
      </c>
      <c r="BE361" t="s">
        <v>74</v>
      </c>
      <c r="BF361" t="s">
        <v>74</v>
      </c>
      <c r="BG361" t="s">
        <v>74</v>
      </c>
      <c r="BH361" t="s">
        <v>74</v>
      </c>
      <c r="BI361">
        <v>10</v>
      </c>
      <c r="BJ361" t="s">
        <v>660</v>
      </c>
      <c r="BK361" t="s">
        <v>92</v>
      </c>
      <c r="BL361" t="s">
        <v>662</v>
      </c>
      <c r="BM361" t="s">
        <v>4051</v>
      </c>
      <c r="BN361" t="s">
        <v>74</v>
      </c>
      <c r="BO361" t="s">
        <v>74</v>
      </c>
      <c r="BP361" t="s">
        <v>74</v>
      </c>
      <c r="BQ361" t="s">
        <v>74</v>
      </c>
      <c r="BR361" t="s">
        <v>95</v>
      </c>
      <c r="BS361" t="s">
        <v>4103</v>
      </c>
      <c r="BT361" t="str">
        <f>HYPERLINK("https%3A%2F%2Fwww.webofscience.com%2Fwos%2Fwoscc%2Ffull-record%2FWOS:A1992HT73100013","View Full Record in Web of Science")</f>
        <v>View Full Record in Web of Science</v>
      </c>
    </row>
    <row r="362" spans="1:72" x14ac:dyDescent="0.15">
      <c r="A362" t="s">
        <v>72</v>
      </c>
      <c r="B362" t="s">
        <v>4104</v>
      </c>
      <c r="C362" t="s">
        <v>74</v>
      </c>
      <c r="D362" t="s">
        <v>74</v>
      </c>
      <c r="E362" t="s">
        <v>74</v>
      </c>
      <c r="F362" t="s">
        <v>4104</v>
      </c>
      <c r="G362" t="s">
        <v>74</v>
      </c>
      <c r="H362" t="s">
        <v>74</v>
      </c>
      <c r="I362" t="s">
        <v>4105</v>
      </c>
      <c r="J362" t="s">
        <v>646</v>
      </c>
      <c r="K362" t="s">
        <v>74</v>
      </c>
      <c r="L362" t="s">
        <v>74</v>
      </c>
      <c r="M362" t="s">
        <v>77</v>
      </c>
      <c r="N362" t="s">
        <v>78</v>
      </c>
      <c r="O362" t="s">
        <v>74</v>
      </c>
      <c r="P362" t="s">
        <v>74</v>
      </c>
      <c r="Q362" t="s">
        <v>74</v>
      </c>
      <c r="R362" t="s">
        <v>74</v>
      </c>
      <c r="S362" t="s">
        <v>74</v>
      </c>
      <c r="T362" t="s">
        <v>74</v>
      </c>
      <c r="U362" t="s">
        <v>4106</v>
      </c>
      <c r="V362" t="s">
        <v>4107</v>
      </c>
      <c r="W362" t="s">
        <v>4108</v>
      </c>
      <c r="X362" t="s">
        <v>1189</v>
      </c>
      <c r="Y362" t="s">
        <v>4109</v>
      </c>
      <c r="Z362" t="s">
        <v>74</v>
      </c>
      <c r="AA362" t="s">
        <v>4110</v>
      </c>
      <c r="AB362" t="s">
        <v>4111</v>
      </c>
      <c r="AC362" t="s">
        <v>74</v>
      </c>
      <c r="AD362" t="s">
        <v>74</v>
      </c>
      <c r="AE362" t="s">
        <v>74</v>
      </c>
      <c r="AF362" t="s">
        <v>74</v>
      </c>
      <c r="AG362">
        <v>21</v>
      </c>
      <c r="AH362">
        <v>18</v>
      </c>
      <c r="AI362">
        <v>18</v>
      </c>
      <c r="AJ362">
        <v>0</v>
      </c>
      <c r="AK362">
        <v>0</v>
      </c>
      <c r="AL362" t="s">
        <v>204</v>
      </c>
      <c r="AM362" t="s">
        <v>205</v>
      </c>
      <c r="AN362" t="s">
        <v>206</v>
      </c>
      <c r="AO362" t="s">
        <v>657</v>
      </c>
      <c r="AP362" t="s">
        <v>74</v>
      </c>
      <c r="AQ362" t="s">
        <v>74</v>
      </c>
      <c r="AR362" t="s">
        <v>658</v>
      </c>
      <c r="AS362" t="s">
        <v>659</v>
      </c>
      <c r="AT362" t="s">
        <v>3801</v>
      </c>
      <c r="AU362">
        <v>1992</v>
      </c>
      <c r="AV362">
        <v>12</v>
      </c>
      <c r="AW362">
        <v>1</v>
      </c>
      <c r="AX362" t="s">
        <v>74</v>
      </c>
      <c r="AY362" t="s">
        <v>74</v>
      </c>
      <c r="AZ362" t="s">
        <v>74</v>
      </c>
      <c r="BA362" t="s">
        <v>74</v>
      </c>
      <c r="BB362">
        <v>135</v>
      </c>
      <c r="BC362">
        <v>140</v>
      </c>
      <c r="BD362" t="s">
        <v>74</v>
      </c>
      <c r="BE362" t="s">
        <v>4112</v>
      </c>
      <c r="BF362" t="str">
        <f>HYPERLINK("http://dx.doi.org/10.1007/BF00239974","http://dx.doi.org/10.1007/BF00239974")</f>
        <v>http://dx.doi.org/10.1007/BF00239974</v>
      </c>
      <c r="BG362" t="s">
        <v>74</v>
      </c>
      <c r="BH362" t="s">
        <v>74</v>
      </c>
      <c r="BI362">
        <v>6</v>
      </c>
      <c r="BJ362" t="s">
        <v>660</v>
      </c>
      <c r="BK362" t="s">
        <v>92</v>
      </c>
      <c r="BL362" t="s">
        <v>662</v>
      </c>
      <c r="BM362" t="s">
        <v>4051</v>
      </c>
      <c r="BN362" t="s">
        <v>74</v>
      </c>
      <c r="BO362" t="s">
        <v>74</v>
      </c>
      <c r="BP362" t="s">
        <v>74</v>
      </c>
      <c r="BQ362" t="s">
        <v>74</v>
      </c>
      <c r="BR362" t="s">
        <v>95</v>
      </c>
      <c r="BS362" t="s">
        <v>4113</v>
      </c>
      <c r="BT362" t="str">
        <f>HYPERLINK("https%3A%2F%2Fwww.webofscience.com%2Fwos%2Fwoscc%2Ffull-record%2FWOS:A1992HT73100016","View Full Record in Web of Science")</f>
        <v>View Full Record in Web of Science</v>
      </c>
    </row>
    <row r="363" spans="1:72" x14ac:dyDescent="0.15">
      <c r="A363" t="s">
        <v>72</v>
      </c>
      <c r="B363" t="s">
        <v>4114</v>
      </c>
      <c r="C363" t="s">
        <v>74</v>
      </c>
      <c r="D363" t="s">
        <v>74</v>
      </c>
      <c r="E363" t="s">
        <v>74</v>
      </c>
      <c r="F363" t="s">
        <v>4114</v>
      </c>
      <c r="G363" t="s">
        <v>74</v>
      </c>
      <c r="H363" t="s">
        <v>74</v>
      </c>
      <c r="I363" t="s">
        <v>4115</v>
      </c>
      <c r="J363" t="s">
        <v>646</v>
      </c>
      <c r="K363" t="s">
        <v>74</v>
      </c>
      <c r="L363" t="s">
        <v>74</v>
      </c>
      <c r="M363" t="s">
        <v>77</v>
      </c>
      <c r="N363" t="s">
        <v>78</v>
      </c>
      <c r="O363" t="s">
        <v>74</v>
      </c>
      <c r="P363" t="s">
        <v>74</v>
      </c>
      <c r="Q363" t="s">
        <v>74</v>
      </c>
      <c r="R363" t="s">
        <v>74</v>
      </c>
      <c r="S363" t="s">
        <v>74</v>
      </c>
      <c r="T363" t="s">
        <v>74</v>
      </c>
      <c r="U363" t="s">
        <v>4116</v>
      </c>
      <c r="V363" t="s">
        <v>4117</v>
      </c>
      <c r="W363" t="s">
        <v>4118</v>
      </c>
      <c r="X363" t="s">
        <v>252</v>
      </c>
      <c r="Y363" t="s">
        <v>4119</v>
      </c>
      <c r="Z363" t="s">
        <v>74</v>
      </c>
      <c r="AA363" t="s">
        <v>4120</v>
      </c>
      <c r="AB363" t="s">
        <v>4111</v>
      </c>
      <c r="AC363" t="s">
        <v>74</v>
      </c>
      <c r="AD363" t="s">
        <v>74</v>
      </c>
      <c r="AE363" t="s">
        <v>74</v>
      </c>
      <c r="AF363" t="s">
        <v>74</v>
      </c>
      <c r="AG363">
        <v>47</v>
      </c>
      <c r="AH363">
        <v>9</v>
      </c>
      <c r="AI363">
        <v>10</v>
      </c>
      <c r="AJ363">
        <v>0</v>
      </c>
      <c r="AK363">
        <v>1</v>
      </c>
      <c r="AL363" t="s">
        <v>204</v>
      </c>
      <c r="AM363" t="s">
        <v>205</v>
      </c>
      <c r="AN363" t="s">
        <v>206</v>
      </c>
      <c r="AO363" t="s">
        <v>657</v>
      </c>
      <c r="AP363" t="s">
        <v>74</v>
      </c>
      <c r="AQ363" t="s">
        <v>74</v>
      </c>
      <c r="AR363" t="s">
        <v>658</v>
      </c>
      <c r="AS363" t="s">
        <v>659</v>
      </c>
      <c r="AT363" t="s">
        <v>3801</v>
      </c>
      <c r="AU363">
        <v>1992</v>
      </c>
      <c r="AV363">
        <v>12</v>
      </c>
      <c r="AW363">
        <v>1</v>
      </c>
      <c r="AX363" t="s">
        <v>74</v>
      </c>
      <c r="AY363" t="s">
        <v>74</v>
      </c>
      <c r="AZ363" t="s">
        <v>74</v>
      </c>
      <c r="BA363" t="s">
        <v>74</v>
      </c>
      <c r="BB363">
        <v>141</v>
      </c>
      <c r="BC363">
        <v>145</v>
      </c>
      <c r="BD363" t="s">
        <v>74</v>
      </c>
      <c r="BE363" t="s">
        <v>4121</v>
      </c>
      <c r="BF363" t="str">
        <f>HYPERLINK("http://dx.doi.org/10.1007/BF00239975","http://dx.doi.org/10.1007/BF00239975")</f>
        <v>http://dx.doi.org/10.1007/BF00239975</v>
      </c>
      <c r="BG363" t="s">
        <v>74</v>
      </c>
      <c r="BH363" t="s">
        <v>74</v>
      </c>
      <c r="BI363">
        <v>5</v>
      </c>
      <c r="BJ363" t="s">
        <v>660</v>
      </c>
      <c r="BK363" t="s">
        <v>92</v>
      </c>
      <c r="BL363" t="s">
        <v>662</v>
      </c>
      <c r="BM363" t="s">
        <v>4051</v>
      </c>
      <c r="BN363" t="s">
        <v>74</v>
      </c>
      <c r="BO363" t="s">
        <v>74</v>
      </c>
      <c r="BP363" t="s">
        <v>74</v>
      </c>
      <c r="BQ363" t="s">
        <v>74</v>
      </c>
      <c r="BR363" t="s">
        <v>95</v>
      </c>
      <c r="BS363" t="s">
        <v>4122</v>
      </c>
      <c r="BT363" t="str">
        <f>HYPERLINK("https%3A%2F%2Fwww.webofscience.com%2Fwos%2Fwoscc%2Ffull-record%2FWOS:A1992HT73100017","View Full Record in Web of Science")</f>
        <v>View Full Record in Web of Science</v>
      </c>
    </row>
    <row r="364" spans="1:72" x14ac:dyDescent="0.15">
      <c r="A364" t="s">
        <v>72</v>
      </c>
      <c r="B364" t="s">
        <v>4123</v>
      </c>
      <c r="C364" t="s">
        <v>74</v>
      </c>
      <c r="D364" t="s">
        <v>74</v>
      </c>
      <c r="E364" t="s">
        <v>74</v>
      </c>
      <c r="F364" t="s">
        <v>4123</v>
      </c>
      <c r="G364" t="s">
        <v>74</v>
      </c>
      <c r="H364" t="s">
        <v>74</v>
      </c>
      <c r="I364" t="s">
        <v>4124</v>
      </c>
      <c r="J364" t="s">
        <v>4125</v>
      </c>
      <c r="K364" t="s">
        <v>74</v>
      </c>
      <c r="L364" t="s">
        <v>74</v>
      </c>
      <c r="M364" t="s">
        <v>77</v>
      </c>
      <c r="N364" t="s">
        <v>78</v>
      </c>
      <c r="O364" t="s">
        <v>74</v>
      </c>
      <c r="P364" t="s">
        <v>74</v>
      </c>
      <c r="Q364" t="s">
        <v>74</v>
      </c>
      <c r="R364" t="s">
        <v>74</v>
      </c>
      <c r="S364" t="s">
        <v>74</v>
      </c>
      <c r="T364" t="s">
        <v>4126</v>
      </c>
      <c r="U364" t="s">
        <v>4127</v>
      </c>
      <c r="V364" t="s">
        <v>4128</v>
      </c>
      <c r="W364" t="s">
        <v>74</v>
      </c>
      <c r="X364" t="s">
        <v>74</v>
      </c>
      <c r="Y364" t="s">
        <v>4129</v>
      </c>
      <c r="Z364" t="s">
        <v>74</v>
      </c>
      <c r="AA364" t="s">
        <v>4130</v>
      </c>
      <c r="AB364" t="s">
        <v>74</v>
      </c>
      <c r="AC364" t="s">
        <v>74</v>
      </c>
      <c r="AD364" t="s">
        <v>74</v>
      </c>
      <c r="AE364" t="s">
        <v>74</v>
      </c>
      <c r="AF364" t="s">
        <v>74</v>
      </c>
      <c r="AG364">
        <v>9</v>
      </c>
      <c r="AH364">
        <v>26</v>
      </c>
      <c r="AI364">
        <v>28</v>
      </c>
      <c r="AJ364">
        <v>0</v>
      </c>
      <c r="AK364">
        <v>4</v>
      </c>
      <c r="AL364" t="s">
        <v>4131</v>
      </c>
      <c r="AM364" t="s">
        <v>4132</v>
      </c>
      <c r="AN364" t="s">
        <v>4133</v>
      </c>
      <c r="AO364" t="s">
        <v>4134</v>
      </c>
      <c r="AP364" t="s">
        <v>74</v>
      </c>
      <c r="AQ364" t="s">
        <v>74</v>
      </c>
      <c r="AR364" t="s">
        <v>4135</v>
      </c>
      <c r="AS364" t="s">
        <v>4136</v>
      </c>
      <c r="AT364" t="s">
        <v>3801</v>
      </c>
      <c r="AU364">
        <v>1992</v>
      </c>
      <c r="AV364">
        <v>35</v>
      </c>
      <c r="AW364">
        <v>4</v>
      </c>
      <c r="AX364" t="s">
        <v>74</v>
      </c>
      <c r="AY364" t="s">
        <v>74</v>
      </c>
      <c r="AZ364" t="s">
        <v>74</v>
      </c>
      <c r="BA364" t="s">
        <v>74</v>
      </c>
      <c r="BB364">
        <v>476</v>
      </c>
      <c r="BC364">
        <v>488</v>
      </c>
      <c r="BD364" t="s">
        <v>74</v>
      </c>
      <c r="BE364" t="s">
        <v>74</v>
      </c>
      <c r="BF364" t="s">
        <v>74</v>
      </c>
      <c r="BG364" t="s">
        <v>74</v>
      </c>
      <c r="BH364" t="s">
        <v>74</v>
      </c>
      <c r="BI364">
        <v>13</v>
      </c>
      <c r="BJ364" t="s">
        <v>3781</v>
      </c>
      <c r="BK364" t="s">
        <v>92</v>
      </c>
      <c r="BL364" t="s">
        <v>1157</v>
      </c>
      <c r="BM364" t="s">
        <v>4137</v>
      </c>
      <c r="BN364" t="s">
        <v>74</v>
      </c>
      <c r="BO364" t="s">
        <v>74</v>
      </c>
      <c r="BP364" t="s">
        <v>74</v>
      </c>
      <c r="BQ364" t="s">
        <v>74</v>
      </c>
      <c r="BR364" t="s">
        <v>95</v>
      </c>
      <c r="BS364" t="s">
        <v>4138</v>
      </c>
      <c r="BT364" t="str">
        <f>HYPERLINK("https%3A%2F%2Fwww.webofscience.com%2Fwos%2Fwoscc%2Ffull-record%2FWOS:A1992HV40500010","View Full Record in Web of Science")</f>
        <v>View Full Record in Web of Science</v>
      </c>
    </row>
    <row r="365" spans="1:72" x14ac:dyDescent="0.15">
      <c r="A365" t="s">
        <v>72</v>
      </c>
      <c r="B365" t="s">
        <v>4139</v>
      </c>
      <c r="C365" t="s">
        <v>74</v>
      </c>
      <c r="D365" t="s">
        <v>74</v>
      </c>
      <c r="E365" t="s">
        <v>74</v>
      </c>
      <c r="F365" t="s">
        <v>4139</v>
      </c>
      <c r="G365" t="s">
        <v>74</v>
      </c>
      <c r="H365" t="s">
        <v>74</v>
      </c>
      <c r="I365" t="s">
        <v>4140</v>
      </c>
      <c r="J365" t="s">
        <v>3717</v>
      </c>
      <c r="K365" t="s">
        <v>74</v>
      </c>
      <c r="L365" t="s">
        <v>74</v>
      </c>
      <c r="M365" t="s">
        <v>77</v>
      </c>
      <c r="N365" t="s">
        <v>458</v>
      </c>
      <c r="O365" t="s">
        <v>74</v>
      </c>
      <c r="P365" t="s">
        <v>74</v>
      </c>
      <c r="Q365" t="s">
        <v>74</v>
      </c>
      <c r="R365" t="s">
        <v>74</v>
      </c>
      <c r="S365" t="s">
        <v>74</v>
      </c>
      <c r="T365" t="s">
        <v>4141</v>
      </c>
      <c r="U365" t="s">
        <v>4142</v>
      </c>
      <c r="V365" t="s">
        <v>4143</v>
      </c>
      <c r="W365" t="s">
        <v>4144</v>
      </c>
      <c r="X365" t="s">
        <v>4145</v>
      </c>
      <c r="Y365" t="s">
        <v>74</v>
      </c>
      <c r="Z365" t="s">
        <v>74</v>
      </c>
      <c r="AA365" t="s">
        <v>74</v>
      </c>
      <c r="AB365" t="s">
        <v>74</v>
      </c>
      <c r="AC365" t="s">
        <v>74</v>
      </c>
      <c r="AD365" t="s">
        <v>74</v>
      </c>
      <c r="AE365" t="s">
        <v>74</v>
      </c>
      <c r="AF365" t="s">
        <v>74</v>
      </c>
      <c r="AG365">
        <v>176</v>
      </c>
      <c r="AH365">
        <v>17</v>
      </c>
      <c r="AI365">
        <v>17</v>
      </c>
      <c r="AJ365">
        <v>3</v>
      </c>
      <c r="AK365">
        <v>22</v>
      </c>
      <c r="AL365" t="s">
        <v>271</v>
      </c>
      <c r="AM365" t="s">
        <v>272</v>
      </c>
      <c r="AN365" t="s">
        <v>273</v>
      </c>
      <c r="AO365" t="s">
        <v>3726</v>
      </c>
      <c r="AP365" t="s">
        <v>4146</v>
      </c>
      <c r="AQ365" t="s">
        <v>74</v>
      </c>
      <c r="AR365" t="s">
        <v>3727</v>
      </c>
      <c r="AS365" t="s">
        <v>3728</v>
      </c>
      <c r="AT365" t="s">
        <v>3801</v>
      </c>
      <c r="AU365">
        <v>1992</v>
      </c>
      <c r="AV365">
        <v>114</v>
      </c>
      <c r="AW365" t="s">
        <v>74</v>
      </c>
      <c r="AX365" t="s">
        <v>74</v>
      </c>
      <c r="AY365" t="s">
        <v>74</v>
      </c>
      <c r="AZ365" t="s">
        <v>74</v>
      </c>
      <c r="BA365" t="s">
        <v>74</v>
      </c>
      <c r="BB365">
        <v>227</v>
      </c>
      <c r="BC365">
        <v>284</v>
      </c>
      <c r="BD365" t="s">
        <v>74</v>
      </c>
      <c r="BE365" t="s">
        <v>4147</v>
      </c>
      <c r="BF365" t="str">
        <f>HYPERLINK("http://dx.doi.org/10.1016/0048-9697(92)90428-U","http://dx.doi.org/10.1016/0048-9697(92)90428-U")</f>
        <v>http://dx.doi.org/10.1016/0048-9697(92)90428-U</v>
      </c>
      <c r="BG365" t="s">
        <v>74</v>
      </c>
      <c r="BH365" t="s">
        <v>74</v>
      </c>
      <c r="BI365">
        <v>58</v>
      </c>
      <c r="BJ365" t="s">
        <v>3362</v>
      </c>
      <c r="BK365" t="s">
        <v>92</v>
      </c>
      <c r="BL365" t="s">
        <v>3363</v>
      </c>
      <c r="BM365" t="s">
        <v>4148</v>
      </c>
      <c r="BN365" t="s">
        <v>74</v>
      </c>
      <c r="BO365" t="s">
        <v>74</v>
      </c>
      <c r="BP365" t="s">
        <v>74</v>
      </c>
      <c r="BQ365" t="s">
        <v>74</v>
      </c>
      <c r="BR365" t="s">
        <v>95</v>
      </c>
      <c r="BS365" t="s">
        <v>4149</v>
      </c>
      <c r="BT365" t="str">
        <f>HYPERLINK("https%3A%2F%2Fwww.webofscience.com%2Fwos%2Fwoscc%2Ffull-record%2FWOS:A1992HP48100020","View Full Record in Web of Science")</f>
        <v>View Full Record in Web of Science</v>
      </c>
    </row>
    <row r="366" spans="1:72" x14ac:dyDescent="0.15">
      <c r="A366" t="s">
        <v>72</v>
      </c>
      <c r="B366" t="s">
        <v>4150</v>
      </c>
      <c r="C366" t="s">
        <v>74</v>
      </c>
      <c r="D366" t="s">
        <v>74</v>
      </c>
      <c r="E366" t="s">
        <v>74</v>
      </c>
      <c r="F366" t="s">
        <v>4150</v>
      </c>
      <c r="G366" t="s">
        <v>74</v>
      </c>
      <c r="H366" t="s">
        <v>74</v>
      </c>
      <c r="I366" t="s">
        <v>4151</v>
      </c>
      <c r="J366" t="s">
        <v>4152</v>
      </c>
      <c r="K366" t="s">
        <v>74</v>
      </c>
      <c r="L366" t="s">
        <v>74</v>
      </c>
      <c r="M366" t="s">
        <v>77</v>
      </c>
      <c r="N366" t="s">
        <v>78</v>
      </c>
      <c r="O366" t="s">
        <v>74</v>
      </c>
      <c r="P366" t="s">
        <v>74</v>
      </c>
      <c r="Q366" t="s">
        <v>74</v>
      </c>
      <c r="R366" t="s">
        <v>74</v>
      </c>
      <c r="S366" t="s">
        <v>74</v>
      </c>
      <c r="T366" t="s">
        <v>4153</v>
      </c>
      <c r="U366" t="s">
        <v>74</v>
      </c>
      <c r="V366" t="s">
        <v>4154</v>
      </c>
      <c r="W366" t="s">
        <v>74</v>
      </c>
      <c r="X366" t="s">
        <v>74</v>
      </c>
      <c r="Y366" t="s">
        <v>4155</v>
      </c>
      <c r="Z366" t="s">
        <v>74</v>
      </c>
      <c r="AA366" t="s">
        <v>74</v>
      </c>
      <c r="AB366" t="s">
        <v>74</v>
      </c>
      <c r="AC366" t="s">
        <v>74</v>
      </c>
      <c r="AD366" t="s">
        <v>74</v>
      </c>
      <c r="AE366" t="s">
        <v>74</v>
      </c>
      <c r="AF366" t="s">
        <v>74</v>
      </c>
      <c r="AG366">
        <v>0</v>
      </c>
      <c r="AH366">
        <v>22</v>
      </c>
      <c r="AI366">
        <v>24</v>
      </c>
      <c r="AJ366">
        <v>0</v>
      </c>
      <c r="AK366">
        <v>8</v>
      </c>
      <c r="AL366" t="s">
        <v>4156</v>
      </c>
      <c r="AM366" t="s">
        <v>4157</v>
      </c>
      <c r="AN366" t="s">
        <v>4158</v>
      </c>
      <c r="AO366" t="s">
        <v>4159</v>
      </c>
      <c r="AP366" t="s">
        <v>74</v>
      </c>
      <c r="AQ366" t="s">
        <v>74</v>
      </c>
      <c r="AR366" t="s">
        <v>4160</v>
      </c>
      <c r="AS366" t="s">
        <v>4161</v>
      </c>
      <c r="AT366" t="s">
        <v>3801</v>
      </c>
      <c r="AU366">
        <v>1992</v>
      </c>
      <c r="AV366">
        <v>58</v>
      </c>
      <c r="AW366">
        <v>2</v>
      </c>
      <c r="AX366" t="s">
        <v>74</v>
      </c>
      <c r="AY366" t="s">
        <v>74</v>
      </c>
      <c r="AZ366" t="s">
        <v>74</v>
      </c>
      <c r="BA366" t="s">
        <v>74</v>
      </c>
      <c r="BB366">
        <v>105</v>
      </c>
      <c r="BC366">
        <v>116</v>
      </c>
      <c r="BD366" t="s">
        <v>74</v>
      </c>
      <c r="BE366" t="s">
        <v>4162</v>
      </c>
      <c r="BF366" t="str">
        <f>HYPERLINK("http://dx.doi.org/10.1016/S0254-6299(16)30880-8","http://dx.doi.org/10.1016/S0254-6299(16)30880-8")</f>
        <v>http://dx.doi.org/10.1016/S0254-6299(16)30880-8</v>
      </c>
      <c r="BG366" t="s">
        <v>74</v>
      </c>
      <c r="BH366" t="s">
        <v>74</v>
      </c>
      <c r="BI366">
        <v>12</v>
      </c>
      <c r="BJ366" t="s">
        <v>1642</v>
      </c>
      <c r="BK366" t="s">
        <v>92</v>
      </c>
      <c r="BL366" t="s">
        <v>1642</v>
      </c>
      <c r="BM366" t="s">
        <v>4163</v>
      </c>
      <c r="BN366" t="s">
        <v>74</v>
      </c>
      <c r="BO366" t="s">
        <v>543</v>
      </c>
      <c r="BP366" t="s">
        <v>74</v>
      </c>
      <c r="BQ366" t="s">
        <v>74</v>
      </c>
      <c r="BR366" t="s">
        <v>95</v>
      </c>
      <c r="BS366" t="s">
        <v>4164</v>
      </c>
      <c r="BT366" t="str">
        <f>HYPERLINK("https%3A%2F%2Fwww.webofscience.com%2Fwos%2Fwoscc%2Ffull-record%2FWOS:A1992HT41000007","View Full Record in Web of Science")</f>
        <v>View Full Record in Web of Science</v>
      </c>
    </row>
    <row r="367" spans="1:72" x14ac:dyDescent="0.15">
      <c r="A367" t="s">
        <v>72</v>
      </c>
      <c r="B367" t="s">
        <v>4165</v>
      </c>
      <c r="C367" t="s">
        <v>74</v>
      </c>
      <c r="D367" t="s">
        <v>74</v>
      </c>
      <c r="E367" t="s">
        <v>74</v>
      </c>
      <c r="F367" t="s">
        <v>4165</v>
      </c>
      <c r="G367" t="s">
        <v>74</v>
      </c>
      <c r="H367" t="s">
        <v>74</v>
      </c>
      <c r="I367" t="s">
        <v>4166</v>
      </c>
      <c r="J367" t="s">
        <v>1057</v>
      </c>
      <c r="K367" t="s">
        <v>74</v>
      </c>
      <c r="L367" t="s">
        <v>74</v>
      </c>
      <c r="M367" t="s">
        <v>77</v>
      </c>
      <c r="N367" t="s">
        <v>458</v>
      </c>
      <c r="O367" t="s">
        <v>74</v>
      </c>
      <c r="P367" t="s">
        <v>74</v>
      </c>
      <c r="Q367" t="s">
        <v>74</v>
      </c>
      <c r="R367" t="s">
        <v>74</v>
      </c>
      <c r="S367" t="s">
        <v>74</v>
      </c>
      <c r="T367" t="s">
        <v>74</v>
      </c>
      <c r="U367" t="s">
        <v>4167</v>
      </c>
      <c r="V367" t="s">
        <v>4168</v>
      </c>
      <c r="W367" t="s">
        <v>498</v>
      </c>
      <c r="X367" t="s">
        <v>183</v>
      </c>
      <c r="Y367" t="s">
        <v>4169</v>
      </c>
      <c r="Z367" t="s">
        <v>74</v>
      </c>
      <c r="AA367" t="s">
        <v>74</v>
      </c>
      <c r="AB367" t="s">
        <v>74</v>
      </c>
      <c r="AC367" t="s">
        <v>74</v>
      </c>
      <c r="AD367" t="s">
        <v>74</v>
      </c>
      <c r="AE367" t="s">
        <v>74</v>
      </c>
      <c r="AF367" t="s">
        <v>74</v>
      </c>
      <c r="AG367">
        <v>38</v>
      </c>
      <c r="AH367">
        <v>181</v>
      </c>
      <c r="AI367">
        <v>197</v>
      </c>
      <c r="AJ367">
        <v>2</v>
      </c>
      <c r="AK367">
        <v>60</v>
      </c>
      <c r="AL367" t="s">
        <v>1059</v>
      </c>
      <c r="AM367" t="s">
        <v>84</v>
      </c>
      <c r="AN367" t="s">
        <v>1060</v>
      </c>
      <c r="AO367" t="s">
        <v>1061</v>
      </c>
      <c r="AP367" t="s">
        <v>74</v>
      </c>
      <c r="AQ367" t="s">
        <v>74</v>
      </c>
      <c r="AR367" t="s">
        <v>1062</v>
      </c>
      <c r="AS367" t="s">
        <v>1063</v>
      </c>
      <c r="AT367" t="s">
        <v>3801</v>
      </c>
      <c r="AU367">
        <v>1992</v>
      </c>
      <c r="AV367">
        <v>7</v>
      </c>
      <c r="AW367">
        <v>4</v>
      </c>
      <c r="AX367" t="s">
        <v>74</v>
      </c>
      <c r="AY367" t="s">
        <v>74</v>
      </c>
      <c r="AZ367" t="s">
        <v>74</v>
      </c>
      <c r="BA367" t="s">
        <v>74</v>
      </c>
      <c r="BB367">
        <v>111</v>
      </c>
      <c r="BC367">
        <v>114</v>
      </c>
      <c r="BD367" t="s">
        <v>74</v>
      </c>
      <c r="BE367" t="s">
        <v>4170</v>
      </c>
      <c r="BF367" t="str">
        <f>HYPERLINK("http://dx.doi.org/10.1016/0169-5347(92)90143-Y","http://dx.doi.org/10.1016/0169-5347(92)90143-Y")</f>
        <v>http://dx.doi.org/10.1016/0169-5347(92)90143-Y</v>
      </c>
      <c r="BG367" t="s">
        <v>74</v>
      </c>
      <c r="BH367" t="s">
        <v>74</v>
      </c>
      <c r="BI367">
        <v>4</v>
      </c>
      <c r="BJ367" t="s">
        <v>1065</v>
      </c>
      <c r="BK367" t="s">
        <v>92</v>
      </c>
      <c r="BL367" t="s">
        <v>1066</v>
      </c>
      <c r="BM367" t="s">
        <v>4171</v>
      </c>
      <c r="BN367">
        <v>21235974</v>
      </c>
      <c r="BO367" t="s">
        <v>74</v>
      </c>
      <c r="BP367" t="s">
        <v>74</v>
      </c>
      <c r="BQ367" t="s">
        <v>74</v>
      </c>
      <c r="BR367" t="s">
        <v>95</v>
      </c>
      <c r="BS367" t="s">
        <v>4172</v>
      </c>
      <c r="BT367" t="str">
        <f>HYPERLINK("https%3A%2F%2Fwww.webofscience.com%2Fwos%2Fwoscc%2Ffull-record%2FWOS:A1992HL42900004","View Full Record in Web of Science")</f>
        <v>View Full Record in Web of Science</v>
      </c>
    </row>
    <row r="368" spans="1:72" x14ac:dyDescent="0.15">
      <c r="A368" t="s">
        <v>72</v>
      </c>
      <c r="B368" t="s">
        <v>4173</v>
      </c>
      <c r="C368" t="s">
        <v>74</v>
      </c>
      <c r="D368" t="s">
        <v>74</v>
      </c>
      <c r="E368" t="s">
        <v>74</v>
      </c>
      <c r="F368" t="s">
        <v>4173</v>
      </c>
      <c r="G368" t="s">
        <v>74</v>
      </c>
      <c r="H368" t="s">
        <v>74</v>
      </c>
      <c r="I368" t="s">
        <v>4174</v>
      </c>
      <c r="J368" t="s">
        <v>4175</v>
      </c>
      <c r="K368" t="s">
        <v>74</v>
      </c>
      <c r="L368" t="s">
        <v>74</v>
      </c>
      <c r="M368" t="s">
        <v>77</v>
      </c>
      <c r="N368" t="s">
        <v>78</v>
      </c>
      <c r="O368" t="s">
        <v>74</v>
      </c>
      <c r="P368" t="s">
        <v>74</v>
      </c>
      <c r="Q368" t="s">
        <v>74</v>
      </c>
      <c r="R368" t="s">
        <v>74</v>
      </c>
      <c r="S368" t="s">
        <v>74</v>
      </c>
      <c r="T368" t="s">
        <v>4176</v>
      </c>
      <c r="U368" t="s">
        <v>4177</v>
      </c>
      <c r="V368" t="s">
        <v>4178</v>
      </c>
      <c r="W368" t="s">
        <v>4179</v>
      </c>
      <c r="X368" t="s">
        <v>4180</v>
      </c>
      <c r="Y368" t="s">
        <v>74</v>
      </c>
      <c r="Z368" t="s">
        <v>74</v>
      </c>
      <c r="AA368" t="s">
        <v>74</v>
      </c>
      <c r="AB368" t="s">
        <v>74</v>
      </c>
      <c r="AC368" t="s">
        <v>4181</v>
      </c>
      <c r="AD368" t="s">
        <v>4182</v>
      </c>
      <c r="AE368" t="s">
        <v>74</v>
      </c>
      <c r="AF368" t="s">
        <v>74</v>
      </c>
      <c r="AG368">
        <v>22</v>
      </c>
      <c r="AH368">
        <v>63</v>
      </c>
      <c r="AI368">
        <v>70</v>
      </c>
      <c r="AJ368">
        <v>0</v>
      </c>
      <c r="AK368">
        <v>2</v>
      </c>
      <c r="AL368" t="s">
        <v>4183</v>
      </c>
      <c r="AM368" t="s">
        <v>4184</v>
      </c>
      <c r="AN368" t="s">
        <v>4185</v>
      </c>
      <c r="AO368" t="s">
        <v>4186</v>
      </c>
      <c r="AP368" t="s">
        <v>74</v>
      </c>
      <c r="AQ368" t="s">
        <v>74</v>
      </c>
      <c r="AR368" t="s">
        <v>4187</v>
      </c>
      <c r="AS368" t="s">
        <v>4188</v>
      </c>
      <c r="AT368" t="s">
        <v>4189</v>
      </c>
      <c r="AU368">
        <v>1992</v>
      </c>
      <c r="AV368">
        <v>137</v>
      </c>
      <c r="AW368">
        <v>2</v>
      </c>
      <c r="AX368" t="s">
        <v>74</v>
      </c>
      <c r="AY368" t="s">
        <v>74</v>
      </c>
      <c r="AZ368" t="s">
        <v>74</v>
      </c>
      <c r="BA368" t="s">
        <v>74</v>
      </c>
      <c r="BB368">
        <v>181</v>
      </c>
      <c r="BC368">
        <v>184</v>
      </c>
      <c r="BD368" t="s">
        <v>74</v>
      </c>
      <c r="BE368" t="s">
        <v>4190</v>
      </c>
      <c r="BF368" t="str">
        <f>HYPERLINK("http://dx.doi.org/10.1016/0304-3940(92)90399-R","http://dx.doi.org/10.1016/0304-3940(92)90399-R")</f>
        <v>http://dx.doi.org/10.1016/0304-3940(92)90399-R</v>
      </c>
      <c r="BG368" t="s">
        <v>74</v>
      </c>
      <c r="BH368" t="s">
        <v>74</v>
      </c>
      <c r="BI368">
        <v>4</v>
      </c>
      <c r="BJ368" t="s">
        <v>4191</v>
      </c>
      <c r="BK368" t="s">
        <v>92</v>
      </c>
      <c r="BL368" t="s">
        <v>4192</v>
      </c>
      <c r="BM368" t="s">
        <v>4193</v>
      </c>
      <c r="BN368">
        <v>1584458</v>
      </c>
      <c r="BO368" t="s">
        <v>74</v>
      </c>
      <c r="BP368" t="s">
        <v>74</v>
      </c>
      <c r="BQ368" t="s">
        <v>74</v>
      </c>
      <c r="BR368" t="s">
        <v>95</v>
      </c>
      <c r="BS368" t="s">
        <v>4194</v>
      </c>
      <c r="BT368" t="str">
        <f>HYPERLINK("https%3A%2F%2Fwww.webofscience.com%2Fwos%2Fwoscc%2Ffull-record%2FWOS:A1992HM17100010","View Full Record in Web of Science")</f>
        <v>View Full Record in Web of Science</v>
      </c>
    </row>
    <row r="369" spans="1:72" x14ac:dyDescent="0.15">
      <c r="A369" t="s">
        <v>72</v>
      </c>
      <c r="B369" t="s">
        <v>4195</v>
      </c>
      <c r="C369" t="s">
        <v>74</v>
      </c>
      <c r="D369" t="s">
        <v>74</v>
      </c>
      <c r="E369" t="s">
        <v>74</v>
      </c>
      <c r="F369" t="s">
        <v>4195</v>
      </c>
      <c r="G369" t="s">
        <v>74</v>
      </c>
      <c r="H369" t="s">
        <v>74</v>
      </c>
      <c r="I369" t="s">
        <v>4196</v>
      </c>
      <c r="J369" t="s">
        <v>1796</v>
      </c>
      <c r="K369" t="s">
        <v>74</v>
      </c>
      <c r="L369" t="s">
        <v>74</v>
      </c>
      <c r="M369" t="s">
        <v>77</v>
      </c>
      <c r="N369" t="s">
        <v>78</v>
      </c>
      <c r="O369" t="s">
        <v>74</v>
      </c>
      <c r="P369" t="s">
        <v>74</v>
      </c>
      <c r="Q369" t="s">
        <v>74</v>
      </c>
      <c r="R369" t="s">
        <v>74</v>
      </c>
      <c r="S369" t="s">
        <v>74</v>
      </c>
      <c r="T369" t="s">
        <v>74</v>
      </c>
      <c r="U369" t="s">
        <v>4197</v>
      </c>
      <c r="V369" t="s">
        <v>4198</v>
      </c>
      <c r="W369" t="s">
        <v>74</v>
      </c>
      <c r="X369" t="s">
        <v>74</v>
      </c>
      <c r="Y369" t="s">
        <v>4199</v>
      </c>
      <c r="Z369" t="s">
        <v>74</v>
      </c>
      <c r="AA369" t="s">
        <v>74</v>
      </c>
      <c r="AB369" t="s">
        <v>74</v>
      </c>
      <c r="AC369" t="s">
        <v>74</v>
      </c>
      <c r="AD369" t="s">
        <v>74</v>
      </c>
      <c r="AE369" t="s">
        <v>74</v>
      </c>
      <c r="AF369" t="s">
        <v>74</v>
      </c>
      <c r="AG369">
        <v>19</v>
      </c>
      <c r="AH369">
        <v>24</v>
      </c>
      <c r="AI369">
        <v>24</v>
      </c>
      <c r="AJ369">
        <v>0</v>
      </c>
      <c r="AK369">
        <v>0</v>
      </c>
      <c r="AL369" t="s">
        <v>1802</v>
      </c>
      <c r="AM369" t="s">
        <v>309</v>
      </c>
      <c r="AN369" t="s">
        <v>1815</v>
      </c>
      <c r="AO369" t="s">
        <v>1804</v>
      </c>
      <c r="AP369" t="s">
        <v>74</v>
      </c>
      <c r="AQ369" t="s">
        <v>74</v>
      </c>
      <c r="AR369" t="s">
        <v>1796</v>
      </c>
      <c r="AS369" t="s">
        <v>1806</v>
      </c>
      <c r="AT369" t="s">
        <v>4200</v>
      </c>
      <c r="AU369">
        <v>1992</v>
      </c>
      <c r="AV369">
        <v>255</v>
      </c>
      <c r="AW369">
        <v>5052</v>
      </c>
      <c r="AX369" t="s">
        <v>74</v>
      </c>
      <c r="AY369" t="s">
        <v>74</v>
      </c>
      <c r="AZ369" t="s">
        <v>74</v>
      </c>
      <c r="BA369" t="s">
        <v>74</v>
      </c>
      <c r="BB369">
        <v>1685</v>
      </c>
      <c r="BC369">
        <v>1687</v>
      </c>
      <c r="BD369" t="s">
        <v>74</v>
      </c>
      <c r="BE369" t="s">
        <v>4201</v>
      </c>
      <c r="BF369" t="str">
        <f>HYPERLINK("http://dx.doi.org/10.1126/science.255.5052.1685","http://dx.doi.org/10.1126/science.255.5052.1685")</f>
        <v>http://dx.doi.org/10.1126/science.255.5052.1685</v>
      </c>
      <c r="BG369" t="s">
        <v>74</v>
      </c>
      <c r="BH369" t="s">
        <v>74</v>
      </c>
      <c r="BI369">
        <v>3</v>
      </c>
      <c r="BJ369" t="s">
        <v>850</v>
      </c>
      <c r="BK369" t="s">
        <v>92</v>
      </c>
      <c r="BL369" t="s">
        <v>851</v>
      </c>
      <c r="BM369" t="s">
        <v>4202</v>
      </c>
      <c r="BN369">
        <v>17749421</v>
      </c>
      <c r="BO369" t="s">
        <v>74</v>
      </c>
      <c r="BP369" t="s">
        <v>74</v>
      </c>
      <c r="BQ369" t="s">
        <v>74</v>
      </c>
      <c r="BR369" t="s">
        <v>95</v>
      </c>
      <c r="BS369" t="s">
        <v>4203</v>
      </c>
      <c r="BT369" t="str">
        <f>HYPERLINK("https%3A%2F%2Fwww.webofscience.com%2Fwos%2Fwoscc%2Ffull-record%2FWOS:A1992HK81200030","View Full Record in Web of Science")</f>
        <v>View Full Record in Web of Science</v>
      </c>
    </row>
    <row r="370" spans="1:72" x14ac:dyDescent="0.15">
      <c r="A370" t="s">
        <v>72</v>
      </c>
      <c r="B370" t="s">
        <v>1005</v>
      </c>
      <c r="C370" t="s">
        <v>74</v>
      </c>
      <c r="D370" t="s">
        <v>74</v>
      </c>
      <c r="E370" t="s">
        <v>74</v>
      </c>
      <c r="F370" t="s">
        <v>1005</v>
      </c>
      <c r="G370" t="s">
        <v>74</v>
      </c>
      <c r="H370" t="s">
        <v>74</v>
      </c>
      <c r="I370" t="s">
        <v>4204</v>
      </c>
      <c r="J370" t="s">
        <v>4205</v>
      </c>
      <c r="K370" t="s">
        <v>74</v>
      </c>
      <c r="L370" t="s">
        <v>74</v>
      </c>
      <c r="M370" t="s">
        <v>77</v>
      </c>
      <c r="N370" t="s">
        <v>78</v>
      </c>
      <c r="O370" t="s">
        <v>74</v>
      </c>
      <c r="P370" t="s">
        <v>74</v>
      </c>
      <c r="Q370" t="s">
        <v>74</v>
      </c>
      <c r="R370" t="s">
        <v>74</v>
      </c>
      <c r="S370" t="s">
        <v>74</v>
      </c>
      <c r="T370" t="s">
        <v>4206</v>
      </c>
      <c r="U370" t="s">
        <v>4207</v>
      </c>
      <c r="V370" t="s">
        <v>4208</v>
      </c>
      <c r="W370" t="s">
        <v>74</v>
      </c>
      <c r="X370" t="s">
        <v>74</v>
      </c>
      <c r="Y370" t="s">
        <v>4209</v>
      </c>
      <c r="Z370" t="s">
        <v>74</v>
      </c>
      <c r="AA370" t="s">
        <v>1009</v>
      </c>
      <c r="AB370" t="s">
        <v>1010</v>
      </c>
      <c r="AC370" t="s">
        <v>74</v>
      </c>
      <c r="AD370" t="s">
        <v>74</v>
      </c>
      <c r="AE370" t="s">
        <v>74</v>
      </c>
      <c r="AF370" t="s">
        <v>74</v>
      </c>
      <c r="AG370">
        <v>17</v>
      </c>
      <c r="AH370">
        <v>16</v>
      </c>
      <c r="AI370">
        <v>18</v>
      </c>
      <c r="AJ370">
        <v>0</v>
      </c>
      <c r="AK370">
        <v>1</v>
      </c>
      <c r="AL370" t="s">
        <v>271</v>
      </c>
      <c r="AM370" t="s">
        <v>272</v>
      </c>
      <c r="AN370" t="s">
        <v>273</v>
      </c>
      <c r="AO370" t="s">
        <v>4210</v>
      </c>
      <c r="AP370" t="s">
        <v>74</v>
      </c>
      <c r="AQ370" t="s">
        <v>74</v>
      </c>
      <c r="AR370" t="s">
        <v>4211</v>
      </c>
      <c r="AS370" t="s">
        <v>4212</v>
      </c>
      <c r="AT370" t="s">
        <v>4213</v>
      </c>
      <c r="AU370">
        <v>1992</v>
      </c>
      <c r="AV370">
        <v>258</v>
      </c>
      <c r="AW370">
        <v>2</v>
      </c>
      <c r="AX370" t="s">
        <v>74</v>
      </c>
      <c r="AY370" t="s">
        <v>74</v>
      </c>
      <c r="AZ370" t="s">
        <v>74</v>
      </c>
      <c r="BA370" t="s">
        <v>74</v>
      </c>
      <c r="BB370">
        <v>229</v>
      </c>
      <c r="BC370">
        <v>236</v>
      </c>
      <c r="BD370" t="s">
        <v>74</v>
      </c>
      <c r="BE370" t="s">
        <v>4214</v>
      </c>
      <c r="BF370" t="str">
        <f>HYPERLINK("http://dx.doi.org/10.1016/0003-2670(92)85096-O","http://dx.doi.org/10.1016/0003-2670(92)85096-O")</f>
        <v>http://dx.doi.org/10.1016/0003-2670(92)85096-O</v>
      </c>
      <c r="BG370" t="s">
        <v>74</v>
      </c>
      <c r="BH370" t="s">
        <v>74</v>
      </c>
      <c r="BI370">
        <v>8</v>
      </c>
      <c r="BJ370" t="s">
        <v>3189</v>
      </c>
      <c r="BK370" t="s">
        <v>92</v>
      </c>
      <c r="BL370" t="s">
        <v>1157</v>
      </c>
      <c r="BM370" t="s">
        <v>4215</v>
      </c>
      <c r="BN370" t="s">
        <v>74</v>
      </c>
      <c r="BO370" t="s">
        <v>74</v>
      </c>
      <c r="BP370" t="s">
        <v>74</v>
      </c>
      <c r="BQ370" t="s">
        <v>74</v>
      </c>
      <c r="BR370" t="s">
        <v>95</v>
      </c>
      <c r="BS370" t="s">
        <v>4216</v>
      </c>
      <c r="BT370" t="str">
        <f>HYPERLINK("https%3A%2F%2Fwww.webofscience.com%2Fwos%2Fwoscc%2Ffull-record%2FWOS:A1992HK84200004","View Full Record in Web of Science")</f>
        <v>View Full Record in Web of Science</v>
      </c>
    </row>
    <row r="371" spans="1:72" x14ac:dyDescent="0.15">
      <c r="A371" t="s">
        <v>72</v>
      </c>
      <c r="B371" t="s">
        <v>4217</v>
      </c>
      <c r="C371" t="s">
        <v>74</v>
      </c>
      <c r="D371" t="s">
        <v>74</v>
      </c>
      <c r="E371" t="s">
        <v>74</v>
      </c>
      <c r="F371" t="s">
        <v>4217</v>
      </c>
      <c r="G371" t="s">
        <v>74</v>
      </c>
      <c r="H371" t="s">
        <v>74</v>
      </c>
      <c r="I371" t="s">
        <v>4218</v>
      </c>
      <c r="J371" t="s">
        <v>4205</v>
      </c>
      <c r="K371" t="s">
        <v>74</v>
      </c>
      <c r="L371" t="s">
        <v>74</v>
      </c>
      <c r="M371" t="s">
        <v>77</v>
      </c>
      <c r="N371" t="s">
        <v>78</v>
      </c>
      <c r="O371" t="s">
        <v>74</v>
      </c>
      <c r="P371" t="s">
        <v>74</v>
      </c>
      <c r="Q371" t="s">
        <v>74</v>
      </c>
      <c r="R371" t="s">
        <v>74</v>
      </c>
      <c r="S371" t="s">
        <v>74</v>
      </c>
      <c r="T371" t="s">
        <v>4219</v>
      </c>
      <c r="U371" t="s">
        <v>4220</v>
      </c>
      <c r="V371" t="s">
        <v>4221</v>
      </c>
      <c r="W371" t="s">
        <v>74</v>
      </c>
      <c r="X371" t="s">
        <v>74</v>
      </c>
      <c r="Y371" t="s">
        <v>4222</v>
      </c>
      <c r="Z371" t="s">
        <v>74</v>
      </c>
      <c r="AA371" t="s">
        <v>4223</v>
      </c>
      <c r="AB371" t="s">
        <v>4224</v>
      </c>
      <c r="AC371" t="s">
        <v>74</v>
      </c>
      <c r="AD371" t="s">
        <v>74</v>
      </c>
      <c r="AE371" t="s">
        <v>74</v>
      </c>
      <c r="AF371" t="s">
        <v>74</v>
      </c>
      <c r="AG371">
        <v>20</v>
      </c>
      <c r="AH371">
        <v>49</v>
      </c>
      <c r="AI371">
        <v>49</v>
      </c>
      <c r="AJ371">
        <v>0</v>
      </c>
      <c r="AK371">
        <v>1</v>
      </c>
      <c r="AL371" t="s">
        <v>271</v>
      </c>
      <c r="AM371" t="s">
        <v>272</v>
      </c>
      <c r="AN371" t="s">
        <v>273</v>
      </c>
      <c r="AO371" t="s">
        <v>4210</v>
      </c>
      <c r="AP371" t="s">
        <v>74</v>
      </c>
      <c r="AQ371" t="s">
        <v>74</v>
      </c>
      <c r="AR371" t="s">
        <v>4211</v>
      </c>
      <c r="AS371" t="s">
        <v>4212</v>
      </c>
      <c r="AT371" t="s">
        <v>4213</v>
      </c>
      <c r="AU371">
        <v>1992</v>
      </c>
      <c r="AV371">
        <v>258</v>
      </c>
      <c r="AW371">
        <v>2</v>
      </c>
      <c r="AX371" t="s">
        <v>74</v>
      </c>
      <c r="AY371" t="s">
        <v>74</v>
      </c>
      <c r="AZ371" t="s">
        <v>74</v>
      </c>
      <c r="BA371" t="s">
        <v>74</v>
      </c>
      <c r="BB371">
        <v>237</v>
      </c>
      <c r="BC371">
        <v>244</v>
      </c>
      <c r="BD371" t="s">
        <v>74</v>
      </c>
      <c r="BE371" t="s">
        <v>4225</v>
      </c>
      <c r="BF371" t="str">
        <f>HYPERLINK("http://dx.doi.org/10.1016/0003-2670(92)85097-P","http://dx.doi.org/10.1016/0003-2670(92)85097-P")</f>
        <v>http://dx.doi.org/10.1016/0003-2670(92)85097-P</v>
      </c>
      <c r="BG371" t="s">
        <v>74</v>
      </c>
      <c r="BH371" t="s">
        <v>74</v>
      </c>
      <c r="BI371">
        <v>8</v>
      </c>
      <c r="BJ371" t="s">
        <v>3189</v>
      </c>
      <c r="BK371" t="s">
        <v>92</v>
      </c>
      <c r="BL371" t="s">
        <v>1157</v>
      </c>
      <c r="BM371" t="s">
        <v>4215</v>
      </c>
      <c r="BN371" t="s">
        <v>74</v>
      </c>
      <c r="BO371" t="s">
        <v>74</v>
      </c>
      <c r="BP371" t="s">
        <v>74</v>
      </c>
      <c r="BQ371" t="s">
        <v>74</v>
      </c>
      <c r="BR371" t="s">
        <v>95</v>
      </c>
      <c r="BS371" t="s">
        <v>4226</v>
      </c>
      <c r="BT371" t="str">
        <f>HYPERLINK("https%3A%2F%2Fwww.webofscience.com%2Fwos%2Fwoscc%2Ffull-record%2FWOS:A1992HK84200005","View Full Record in Web of Science")</f>
        <v>View Full Record in Web of Science</v>
      </c>
    </row>
    <row r="372" spans="1:72" x14ac:dyDescent="0.15">
      <c r="A372" t="s">
        <v>72</v>
      </c>
      <c r="B372" t="s">
        <v>4227</v>
      </c>
      <c r="C372" t="s">
        <v>74</v>
      </c>
      <c r="D372" t="s">
        <v>74</v>
      </c>
      <c r="E372" t="s">
        <v>74</v>
      </c>
      <c r="F372" t="s">
        <v>4227</v>
      </c>
      <c r="G372" t="s">
        <v>74</v>
      </c>
      <c r="H372" t="s">
        <v>74</v>
      </c>
      <c r="I372" t="s">
        <v>4228</v>
      </c>
      <c r="J372" t="s">
        <v>1098</v>
      </c>
      <c r="K372" t="s">
        <v>74</v>
      </c>
      <c r="L372" t="s">
        <v>74</v>
      </c>
      <c r="M372" t="s">
        <v>77</v>
      </c>
      <c r="N372" t="s">
        <v>78</v>
      </c>
      <c r="O372" t="s">
        <v>74</v>
      </c>
      <c r="P372" t="s">
        <v>74</v>
      </c>
      <c r="Q372" t="s">
        <v>74</v>
      </c>
      <c r="R372" t="s">
        <v>74</v>
      </c>
      <c r="S372" t="s">
        <v>74</v>
      </c>
      <c r="T372" t="s">
        <v>74</v>
      </c>
      <c r="U372" t="s">
        <v>4229</v>
      </c>
      <c r="V372" t="s">
        <v>4230</v>
      </c>
      <c r="W372" t="s">
        <v>4231</v>
      </c>
      <c r="X372" t="s">
        <v>4232</v>
      </c>
      <c r="Y372" t="s">
        <v>74</v>
      </c>
      <c r="Z372" t="s">
        <v>74</v>
      </c>
      <c r="AA372" t="s">
        <v>2099</v>
      </c>
      <c r="AB372" t="s">
        <v>4233</v>
      </c>
      <c r="AC372" t="s">
        <v>74</v>
      </c>
      <c r="AD372" t="s">
        <v>74</v>
      </c>
      <c r="AE372" t="s">
        <v>74</v>
      </c>
      <c r="AF372" t="s">
        <v>74</v>
      </c>
      <c r="AG372">
        <v>24</v>
      </c>
      <c r="AH372">
        <v>3</v>
      </c>
      <c r="AI372">
        <v>3</v>
      </c>
      <c r="AJ372">
        <v>0</v>
      </c>
      <c r="AK372">
        <v>0</v>
      </c>
      <c r="AL372" t="s">
        <v>352</v>
      </c>
      <c r="AM372" t="s">
        <v>309</v>
      </c>
      <c r="AN372" t="s">
        <v>833</v>
      </c>
      <c r="AO372" t="s">
        <v>1106</v>
      </c>
      <c r="AP372" t="s">
        <v>74</v>
      </c>
      <c r="AQ372" t="s">
        <v>74</v>
      </c>
      <c r="AR372" t="s">
        <v>1107</v>
      </c>
      <c r="AS372" t="s">
        <v>1108</v>
      </c>
      <c r="AT372" t="s">
        <v>4213</v>
      </c>
      <c r="AU372">
        <v>1992</v>
      </c>
      <c r="AV372">
        <v>19</v>
      </c>
      <c r="AW372">
        <v>6</v>
      </c>
      <c r="AX372" t="s">
        <v>74</v>
      </c>
      <c r="AY372" t="s">
        <v>74</v>
      </c>
      <c r="AZ372" t="s">
        <v>74</v>
      </c>
      <c r="BA372" t="s">
        <v>74</v>
      </c>
      <c r="BB372">
        <v>585</v>
      </c>
      <c r="BC372">
        <v>588</v>
      </c>
      <c r="BD372" t="s">
        <v>74</v>
      </c>
      <c r="BE372" t="s">
        <v>4234</v>
      </c>
      <c r="BF372" t="str">
        <f>HYPERLINK("http://dx.doi.org/10.1029/91GL02785","http://dx.doi.org/10.1029/91GL02785")</f>
        <v>http://dx.doi.org/10.1029/91GL02785</v>
      </c>
      <c r="BG372" t="s">
        <v>74</v>
      </c>
      <c r="BH372" t="s">
        <v>74</v>
      </c>
      <c r="BI372">
        <v>4</v>
      </c>
      <c r="BJ372" t="s">
        <v>173</v>
      </c>
      <c r="BK372" t="s">
        <v>92</v>
      </c>
      <c r="BL372" t="s">
        <v>174</v>
      </c>
      <c r="BM372" t="s">
        <v>4235</v>
      </c>
      <c r="BN372" t="s">
        <v>74</v>
      </c>
      <c r="BO372" t="s">
        <v>74</v>
      </c>
      <c r="BP372" t="s">
        <v>74</v>
      </c>
      <c r="BQ372" t="s">
        <v>74</v>
      </c>
      <c r="BR372" t="s">
        <v>95</v>
      </c>
      <c r="BS372" t="s">
        <v>4236</v>
      </c>
      <c r="BT372" t="str">
        <f>HYPERLINK("https%3A%2F%2Fwww.webofscience.com%2Fwos%2Fwoscc%2Ffull-record%2FWOS:A1992HK98100016","View Full Record in Web of Science")</f>
        <v>View Full Record in Web of Science</v>
      </c>
    </row>
    <row r="373" spans="1:72" x14ac:dyDescent="0.15">
      <c r="A373" t="s">
        <v>72</v>
      </c>
      <c r="B373" t="s">
        <v>4237</v>
      </c>
      <c r="C373" t="s">
        <v>74</v>
      </c>
      <c r="D373" t="s">
        <v>74</v>
      </c>
      <c r="E373" t="s">
        <v>74</v>
      </c>
      <c r="F373" t="s">
        <v>4237</v>
      </c>
      <c r="G373" t="s">
        <v>74</v>
      </c>
      <c r="H373" t="s">
        <v>74</v>
      </c>
      <c r="I373" t="s">
        <v>4238</v>
      </c>
      <c r="J373" t="s">
        <v>1098</v>
      </c>
      <c r="K373" t="s">
        <v>74</v>
      </c>
      <c r="L373" t="s">
        <v>74</v>
      </c>
      <c r="M373" t="s">
        <v>77</v>
      </c>
      <c r="N373" t="s">
        <v>78</v>
      </c>
      <c r="O373" t="s">
        <v>74</v>
      </c>
      <c r="P373" t="s">
        <v>74</v>
      </c>
      <c r="Q373" t="s">
        <v>74</v>
      </c>
      <c r="R373" t="s">
        <v>74</v>
      </c>
      <c r="S373" t="s">
        <v>74</v>
      </c>
      <c r="T373" t="s">
        <v>74</v>
      </c>
      <c r="U373" t="s">
        <v>4239</v>
      </c>
      <c r="V373" t="s">
        <v>4240</v>
      </c>
      <c r="W373" t="s">
        <v>4241</v>
      </c>
      <c r="X373" t="s">
        <v>183</v>
      </c>
      <c r="Y373" t="s">
        <v>4242</v>
      </c>
      <c r="Z373" t="s">
        <v>74</v>
      </c>
      <c r="AA373" t="s">
        <v>4243</v>
      </c>
      <c r="AB373" t="s">
        <v>4244</v>
      </c>
      <c r="AC373" t="s">
        <v>74</v>
      </c>
      <c r="AD373" t="s">
        <v>74</v>
      </c>
      <c r="AE373" t="s">
        <v>74</v>
      </c>
      <c r="AF373" t="s">
        <v>74</v>
      </c>
      <c r="AG373">
        <v>19</v>
      </c>
      <c r="AH373">
        <v>5</v>
      </c>
      <c r="AI373">
        <v>5</v>
      </c>
      <c r="AJ373">
        <v>0</v>
      </c>
      <c r="AK373">
        <v>1</v>
      </c>
      <c r="AL373" t="s">
        <v>352</v>
      </c>
      <c r="AM373" t="s">
        <v>309</v>
      </c>
      <c r="AN373" t="s">
        <v>833</v>
      </c>
      <c r="AO373" t="s">
        <v>1106</v>
      </c>
      <c r="AP373" t="s">
        <v>74</v>
      </c>
      <c r="AQ373" t="s">
        <v>74</v>
      </c>
      <c r="AR373" t="s">
        <v>1107</v>
      </c>
      <c r="AS373" t="s">
        <v>1108</v>
      </c>
      <c r="AT373" t="s">
        <v>4213</v>
      </c>
      <c r="AU373">
        <v>1992</v>
      </c>
      <c r="AV373">
        <v>19</v>
      </c>
      <c r="AW373">
        <v>6</v>
      </c>
      <c r="AX373" t="s">
        <v>74</v>
      </c>
      <c r="AY373" t="s">
        <v>74</v>
      </c>
      <c r="AZ373" t="s">
        <v>74</v>
      </c>
      <c r="BA373" t="s">
        <v>74</v>
      </c>
      <c r="BB373">
        <v>629</v>
      </c>
      <c r="BC373">
        <v>632</v>
      </c>
      <c r="BD373" t="s">
        <v>74</v>
      </c>
      <c r="BE373" t="s">
        <v>4245</v>
      </c>
      <c r="BF373" t="str">
        <f>HYPERLINK("http://dx.doi.org/10.1029/92GL00400","http://dx.doi.org/10.1029/92GL00400")</f>
        <v>http://dx.doi.org/10.1029/92GL00400</v>
      </c>
      <c r="BG373" t="s">
        <v>74</v>
      </c>
      <c r="BH373" t="s">
        <v>74</v>
      </c>
      <c r="BI373">
        <v>4</v>
      </c>
      <c r="BJ373" t="s">
        <v>173</v>
      </c>
      <c r="BK373" t="s">
        <v>92</v>
      </c>
      <c r="BL373" t="s">
        <v>174</v>
      </c>
      <c r="BM373" t="s">
        <v>4235</v>
      </c>
      <c r="BN373" t="s">
        <v>74</v>
      </c>
      <c r="BO373" t="s">
        <v>1112</v>
      </c>
      <c r="BP373" t="s">
        <v>74</v>
      </c>
      <c r="BQ373" t="s">
        <v>74</v>
      </c>
      <c r="BR373" t="s">
        <v>95</v>
      </c>
      <c r="BS373" t="s">
        <v>4246</v>
      </c>
      <c r="BT373" t="str">
        <f>HYPERLINK("https%3A%2F%2Fwww.webofscience.com%2Fwos%2Fwoscc%2Ffull-record%2FWOS:A1992HK98100027","View Full Record in Web of Science")</f>
        <v>View Full Record in Web of Science</v>
      </c>
    </row>
    <row r="374" spans="1:72" x14ac:dyDescent="0.15">
      <c r="A374" t="s">
        <v>72</v>
      </c>
      <c r="B374" t="s">
        <v>4247</v>
      </c>
      <c r="C374" t="s">
        <v>74</v>
      </c>
      <c r="D374" t="s">
        <v>74</v>
      </c>
      <c r="E374" t="s">
        <v>74</v>
      </c>
      <c r="F374" t="s">
        <v>4247</v>
      </c>
      <c r="G374" t="s">
        <v>74</v>
      </c>
      <c r="H374" t="s">
        <v>74</v>
      </c>
      <c r="I374" t="s">
        <v>4248</v>
      </c>
      <c r="J374" t="s">
        <v>4249</v>
      </c>
      <c r="K374" t="s">
        <v>74</v>
      </c>
      <c r="L374" t="s">
        <v>74</v>
      </c>
      <c r="M374" t="s">
        <v>77</v>
      </c>
      <c r="N374" t="s">
        <v>78</v>
      </c>
      <c r="O374" t="s">
        <v>74</v>
      </c>
      <c r="P374" t="s">
        <v>74</v>
      </c>
      <c r="Q374" t="s">
        <v>74</v>
      </c>
      <c r="R374" t="s">
        <v>74</v>
      </c>
      <c r="S374" t="s">
        <v>74</v>
      </c>
      <c r="T374" t="s">
        <v>4250</v>
      </c>
      <c r="U374" t="s">
        <v>4251</v>
      </c>
      <c r="V374" t="s">
        <v>74</v>
      </c>
      <c r="W374" t="s">
        <v>4252</v>
      </c>
      <c r="X374" t="s">
        <v>4253</v>
      </c>
      <c r="Y374" t="s">
        <v>4254</v>
      </c>
      <c r="Z374" t="s">
        <v>74</v>
      </c>
      <c r="AA374" t="s">
        <v>4255</v>
      </c>
      <c r="AB374" t="s">
        <v>4256</v>
      </c>
      <c r="AC374" t="s">
        <v>4257</v>
      </c>
      <c r="AD374" t="s">
        <v>4258</v>
      </c>
      <c r="AE374" t="s">
        <v>74</v>
      </c>
      <c r="AF374" t="s">
        <v>74</v>
      </c>
      <c r="AG374">
        <v>29</v>
      </c>
      <c r="AH374">
        <v>89</v>
      </c>
      <c r="AI374">
        <v>94</v>
      </c>
      <c r="AJ374">
        <v>0</v>
      </c>
      <c r="AK374">
        <v>2</v>
      </c>
      <c r="AL374" t="s">
        <v>1076</v>
      </c>
      <c r="AM374" t="s">
        <v>501</v>
      </c>
      <c r="AN374" t="s">
        <v>1077</v>
      </c>
      <c r="AO374" t="s">
        <v>4259</v>
      </c>
      <c r="AP374" t="s">
        <v>74</v>
      </c>
      <c r="AQ374" t="s">
        <v>74</v>
      </c>
      <c r="AR374" t="s">
        <v>4260</v>
      </c>
      <c r="AS374" t="s">
        <v>4261</v>
      </c>
      <c r="AT374" t="s">
        <v>4213</v>
      </c>
      <c r="AU374">
        <v>1992</v>
      </c>
      <c r="AV374">
        <v>224</v>
      </c>
      <c r="AW374">
        <v>2</v>
      </c>
      <c r="AX374" t="s">
        <v>74</v>
      </c>
      <c r="AY374" t="s">
        <v>74</v>
      </c>
      <c r="AZ374" t="s">
        <v>74</v>
      </c>
      <c r="BA374" t="s">
        <v>74</v>
      </c>
      <c r="BB374">
        <v>449</v>
      </c>
      <c r="BC374">
        <v>460</v>
      </c>
      <c r="BD374" t="s">
        <v>74</v>
      </c>
      <c r="BE374" t="s">
        <v>4262</v>
      </c>
      <c r="BF374" t="str">
        <f>HYPERLINK("http://dx.doi.org/10.1016/0022-2836(92)91007-C","http://dx.doi.org/10.1016/0022-2836(92)91007-C")</f>
        <v>http://dx.doi.org/10.1016/0022-2836(92)91007-C</v>
      </c>
      <c r="BG374" t="s">
        <v>74</v>
      </c>
      <c r="BH374" t="s">
        <v>74</v>
      </c>
      <c r="BI374">
        <v>12</v>
      </c>
      <c r="BJ374" t="s">
        <v>4263</v>
      </c>
      <c r="BK374" t="s">
        <v>92</v>
      </c>
      <c r="BL374" t="s">
        <v>4263</v>
      </c>
      <c r="BM374" t="s">
        <v>4264</v>
      </c>
      <c r="BN374">
        <v>1560461</v>
      </c>
      <c r="BO374" t="s">
        <v>74</v>
      </c>
      <c r="BP374" t="s">
        <v>74</v>
      </c>
      <c r="BQ374" t="s">
        <v>74</v>
      </c>
      <c r="BR374" t="s">
        <v>95</v>
      </c>
      <c r="BS374" t="s">
        <v>4265</v>
      </c>
      <c r="BT374" t="str">
        <f>HYPERLINK("https%3A%2F%2Fwww.webofscience.com%2Fwos%2Fwoscc%2Ffull-record%2FWOS:A1992HL81200014","View Full Record in Web of Science")</f>
        <v>View Full Record in Web of Science</v>
      </c>
    </row>
    <row r="375" spans="1:72" x14ac:dyDescent="0.15">
      <c r="A375" t="s">
        <v>72</v>
      </c>
      <c r="B375" t="s">
        <v>4266</v>
      </c>
      <c r="C375" t="s">
        <v>74</v>
      </c>
      <c r="D375" t="s">
        <v>74</v>
      </c>
      <c r="E375" t="s">
        <v>74</v>
      </c>
      <c r="F375" t="s">
        <v>4266</v>
      </c>
      <c r="G375" t="s">
        <v>74</v>
      </c>
      <c r="H375" t="s">
        <v>74</v>
      </c>
      <c r="I375" t="s">
        <v>4267</v>
      </c>
      <c r="J375" t="s">
        <v>1145</v>
      </c>
      <c r="K375" t="s">
        <v>74</v>
      </c>
      <c r="L375" t="s">
        <v>74</v>
      </c>
      <c r="M375" t="s">
        <v>77</v>
      </c>
      <c r="N375" t="s">
        <v>78</v>
      </c>
      <c r="O375" t="s">
        <v>74</v>
      </c>
      <c r="P375" t="s">
        <v>74</v>
      </c>
      <c r="Q375" t="s">
        <v>74</v>
      </c>
      <c r="R375" t="s">
        <v>74</v>
      </c>
      <c r="S375" t="s">
        <v>74</v>
      </c>
      <c r="T375" t="s">
        <v>74</v>
      </c>
      <c r="U375" t="s">
        <v>4268</v>
      </c>
      <c r="V375" t="s">
        <v>4269</v>
      </c>
      <c r="W375" t="s">
        <v>4270</v>
      </c>
      <c r="X375" t="s">
        <v>4271</v>
      </c>
      <c r="Y375" t="s">
        <v>4272</v>
      </c>
      <c r="Z375" t="s">
        <v>74</v>
      </c>
      <c r="AA375" t="s">
        <v>4273</v>
      </c>
      <c r="AB375" t="s">
        <v>74</v>
      </c>
      <c r="AC375" t="s">
        <v>74</v>
      </c>
      <c r="AD375" t="s">
        <v>74</v>
      </c>
      <c r="AE375" t="s">
        <v>74</v>
      </c>
      <c r="AF375" t="s">
        <v>74</v>
      </c>
      <c r="AG375">
        <v>29</v>
      </c>
      <c r="AH375">
        <v>268</v>
      </c>
      <c r="AI375">
        <v>272</v>
      </c>
      <c r="AJ375">
        <v>0</v>
      </c>
      <c r="AK375">
        <v>19</v>
      </c>
      <c r="AL375" t="s">
        <v>308</v>
      </c>
      <c r="AM375" t="s">
        <v>309</v>
      </c>
      <c r="AN375" t="s">
        <v>310</v>
      </c>
      <c r="AO375" t="s">
        <v>1152</v>
      </c>
      <c r="AP375" t="s">
        <v>74</v>
      </c>
      <c r="AQ375" t="s">
        <v>74</v>
      </c>
      <c r="AR375" t="s">
        <v>1153</v>
      </c>
      <c r="AS375" t="s">
        <v>1154</v>
      </c>
      <c r="AT375" t="s">
        <v>4274</v>
      </c>
      <c r="AU375">
        <v>1992</v>
      </c>
      <c r="AV375">
        <v>96</v>
      </c>
      <c r="AW375">
        <v>6</v>
      </c>
      <c r="AX375" t="s">
        <v>74</v>
      </c>
      <c r="AY375" t="s">
        <v>74</v>
      </c>
      <c r="AZ375" t="s">
        <v>74</v>
      </c>
      <c r="BA375" t="s">
        <v>74</v>
      </c>
      <c r="BB375">
        <v>2682</v>
      </c>
      <c r="BC375">
        <v>2691</v>
      </c>
      <c r="BD375" t="s">
        <v>74</v>
      </c>
      <c r="BE375" t="s">
        <v>4275</v>
      </c>
      <c r="BF375" t="str">
        <f>HYPERLINK("http://dx.doi.org/10.1021/j100185a052","http://dx.doi.org/10.1021/j100185a052")</f>
        <v>http://dx.doi.org/10.1021/j100185a052</v>
      </c>
      <c r="BG375" t="s">
        <v>74</v>
      </c>
      <c r="BH375" t="s">
        <v>74</v>
      </c>
      <c r="BI375">
        <v>10</v>
      </c>
      <c r="BJ375" t="s">
        <v>1156</v>
      </c>
      <c r="BK375" t="s">
        <v>92</v>
      </c>
      <c r="BL375" t="s">
        <v>1157</v>
      </c>
      <c r="BM375" t="s">
        <v>4276</v>
      </c>
      <c r="BN375" t="s">
        <v>74</v>
      </c>
      <c r="BO375" t="s">
        <v>74</v>
      </c>
      <c r="BP375" t="s">
        <v>74</v>
      </c>
      <c r="BQ375" t="s">
        <v>74</v>
      </c>
      <c r="BR375" t="s">
        <v>95</v>
      </c>
      <c r="BS375" t="s">
        <v>4277</v>
      </c>
      <c r="BT375" t="str">
        <f>HYPERLINK("https%3A%2F%2Fwww.webofscience.com%2Fwos%2Fwoscc%2Ffull-record%2FWOS:A1992HK71700052","View Full Record in Web of Science")</f>
        <v>View Full Record in Web of Science</v>
      </c>
    </row>
    <row r="376" spans="1:72" x14ac:dyDescent="0.15">
      <c r="A376" t="s">
        <v>72</v>
      </c>
      <c r="B376" t="s">
        <v>4278</v>
      </c>
      <c r="C376" t="s">
        <v>74</v>
      </c>
      <c r="D376" t="s">
        <v>74</v>
      </c>
      <c r="E376" t="s">
        <v>74</v>
      </c>
      <c r="F376" t="s">
        <v>4278</v>
      </c>
      <c r="G376" t="s">
        <v>74</v>
      </c>
      <c r="H376" t="s">
        <v>74</v>
      </c>
      <c r="I376" t="s">
        <v>4279</v>
      </c>
      <c r="J376" t="s">
        <v>4280</v>
      </c>
      <c r="K376" t="s">
        <v>74</v>
      </c>
      <c r="L376" t="s">
        <v>74</v>
      </c>
      <c r="M376" t="s">
        <v>77</v>
      </c>
      <c r="N376" t="s">
        <v>78</v>
      </c>
      <c r="O376" t="s">
        <v>74</v>
      </c>
      <c r="P376" t="s">
        <v>74</v>
      </c>
      <c r="Q376" t="s">
        <v>74</v>
      </c>
      <c r="R376" t="s">
        <v>74</v>
      </c>
      <c r="S376" t="s">
        <v>74</v>
      </c>
      <c r="T376" t="s">
        <v>74</v>
      </c>
      <c r="U376" t="s">
        <v>4281</v>
      </c>
      <c r="V376" t="s">
        <v>4282</v>
      </c>
      <c r="W376" t="s">
        <v>4283</v>
      </c>
      <c r="X376" t="s">
        <v>4284</v>
      </c>
      <c r="Y376" t="s">
        <v>4285</v>
      </c>
      <c r="Z376" t="s">
        <v>74</v>
      </c>
      <c r="AA376" t="s">
        <v>4286</v>
      </c>
      <c r="AB376" t="s">
        <v>74</v>
      </c>
      <c r="AC376" t="s">
        <v>74</v>
      </c>
      <c r="AD376" t="s">
        <v>74</v>
      </c>
      <c r="AE376" t="s">
        <v>74</v>
      </c>
      <c r="AF376" t="s">
        <v>74</v>
      </c>
      <c r="AG376">
        <v>31</v>
      </c>
      <c r="AH376">
        <v>182</v>
      </c>
      <c r="AI376">
        <v>200</v>
      </c>
      <c r="AJ376">
        <v>2</v>
      </c>
      <c r="AK376">
        <v>20</v>
      </c>
      <c r="AL376" t="s">
        <v>4287</v>
      </c>
      <c r="AM376" t="s">
        <v>516</v>
      </c>
      <c r="AN376" t="s">
        <v>4288</v>
      </c>
      <c r="AO376" t="s">
        <v>4289</v>
      </c>
      <c r="AP376" t="s">
        <v>4290</v>
      </c>
      <c r="AQ376" t="s">
        <v>74</v>
      </c>
      <c r="AR376" t="s">
        <v>4291</v>
      </c>
      <c r="AS376" t="s">
        <v>4292</v>
      </c>
      <c r="AT376" t="s">
        <v>4293</v>
      </c>
      <c r="AU376">
        <v>1992</v>
      </c>
      <c r="AV376">
        <v>267</v>
      </c>
      <c r="AW376">
        <v>8</v>
      </c>
      <c r="AX376" t="s">
        <v>74</v>
      </c>
      <c r="AY376" t="s">
        <v>74</v>
      </c>
      <c r="AZ376" t="s">
        <v>74</v>
      </c>
      <c r="BA376" t="s">
        <v>74</v>
      </c>
      <c r="BB376">
        <v>5217</v>
      </c>
      <c r="BC376">
        <v>5221</v>
      </c>
      <c r="BD376" t="s">
        <v>74</v>
      </c>
      <c r="BE376" t="s">
        <v>74</v>
      </c>
      <c r="BF376" t="s">
        <v>74</v>
      </c>
      <c r="BG376" t="s">
        <v>74</v>
      </c>
      <c r="BH376" t="s">
        <v>74</v>
      </c>
      <c r="BI376">
        <v>5</v>
      </c>
      <c r="BJ376" t="s">
        <v>4263</v>
      </c>
      <c r="BK376" t="s">
        <v>92</v>
      </c>
      <c r="BL376" t="s">
        <v>4263</v>
      </c>
      <c r="BM376" t="s">
        <v>4294</v>
      </c>
      <c r="BN376">
        <v>1544904</v>
      </c>
      <c r="BO376" t="s">
        <v>74</v>
      </c>
      <c r="BP376" t="s">
        <v>74</v>
      </c>
      <c r="BQ376" t="s">
        <v>74</v>
      </c>
      <c r="BR376" t="s">
        <v>95</v>
      </c>
      <c r="BS376" t="s">
        <v>4295</v>
      </c>
      <c r="BT376" t="str">
        <f>HYPERLINK("https%3A%2F%2Fwww.webofscience.com%2Fwos%2Fwoscc%2Ffull-record%2FWOS:A1992HH74700036","View Full Record in Web of Science")</f>
        <v>View Full Record in Web of Science</v>
      </c>
    </row>
    <row r="377" spans="1:72" x14ac:dyDescent="0.15">
      <c r="A377" t="s">
        <v>72</v>
      </c>
      <c r="B377" t="s">
        <v>4296</v>
      </c>
      <c r="C377" t="s">
        <v>74</v>
      </c>
      <c r="D377" t="s">
        <v>74</v>
      </c>
      <c r="E377" t="s">
        <v>74</v>
      </c>
      <c r="F377" t="s">
        <v>4296</v>
      </c>
      <c r="G377" t="s">
        <v>74</v>
      </c>
      <c r="H377" t="s">
        <v>74</v>
      </c>
      <c r="I377" t="s">
        <v>4297</v>
      </c>
      <c r="J377" t="s">
        <v>1185</v>
      </c>
      <c r="K377" t="s">
        <v>74</v>
      </c>
      <c r="L377" t="s">
        <v>74</v>
      </c>
      <c r="M377" t="s">
        <v>77</v>
      </c>
      <c r="N377" t="s">
        <v>78</v>
      </c>
      <c r="O377" t="s">
        <v>74</v>
      </c>
      <c r="P377" t="s">
        <v>74</v>
      </c>
      <c r="Q377" t="s">
        <v>74</v>
      </c>
      <c r="R377" t="s">
        <v>74</v>
      </c>
      <c r="S377" t="s">
        <v>74</v>
      </c>
      <c r="T377" t="s">
        <v>74</v>
      </c>
      <c r="U377" t="s">
        <v>4298</v>
      </c>
      <c r="V377" t="s">
        <v>4299</v>
      </c>
      <c r="W377" t="s">
        <v>4300</v>
      </c>
      <c r="X377" t="s">
        <v>4301</v>
      </c>
      <c r="Y377" t="s">
        <v>4302</v>
      </c>
      <c r="Z377" t="s">
        <v>74</v>
      </c>
      <c r="AA377" t="s">
        <v>4303</v>
      </c>
      <c r="AB377" t="s">
        <v>4304</v>
      </c>
      <c r="AC377" t="s">
        <v>74</v>
      </c>
      <c r="AD377" t="s">
        <v>74</v>
      </c>
      <c r="AE377" t="s">
        <v>74</v>
      </c>
      <c r="AF377" t="s">
        <v>74</v>
      </c>
      <c r="AG377">
        <v>29</v>
      </c>
      <c r="AH377">
        <v>86</v>
      </c>
      <c r="AI377">
        <v>91</v>
      </c>
      <c r="AJ377">
        <v>0</v>
      </c>
      <c r="AK377">
        <v>15</v>
      </c>
      <c r="AL377" t="s">
        <v>352</v>
      </c>
      <c r="AM377" t="s">
        <v>309</v>
      </c>
      <c r="AN377" t="s">
        <v>353</v>
      </c>
      <c r="AO377" t="s">
        <v>1193</v>
      </c>
      <c r="AP377" t="s">
        <v>1194</v>
      </c>
      <c r="AQ377" t="s">
        <v>74</v>
      </c>
      <c r="AR377" t="s">
        <v>1195</v>
      </c>
      <c r="AS377" t="s">
        <v>1196</v>
      </c>
      <c r="AT377" t="s">
        <v>4293</v>
      </c>
      <c r="AU377">
        <v>1992</v>
      </c>
      <c r="AV377">
        <v>97</v>
      </c>
      <c r="AW377" t="s">
        <v>4305</v>
      </c>
      <c r="AX377" t="s">
        <v>74</v>
      </c>
      <c r="AY377" t="s">
        <v>74</v>
      </c>
      <c r="AZ377" t="s">
        <v>74</v>
      </c>
      <c r="BA377" t="s">
        <v>74</v>
      </c>
      <c r="BB377">
        <v>3515</v>
      </c>
      <c r="BC377">
        <v>3528</v>
      </c>
      <c r="BD377" t="s">
        <v>74</v>
      </c>
      <c r="BE377" t="s">
        <v>4306</v>
      </c>
      <c r="BF377" t="str">
        <f>HYPERLINK("http://dx.doi.org/10.1029/91JC02821","http://dx.doi.org/10.1029/91JC02821")</f>
        <v>http://dx.doi.org/10.1029/91JC02821</v>
      </c>
      <c r="BG377" t="s">
        <v>74</v>
      </c>
      <c r="BH377" t="s">
        <v>74</v>
      </c>
      <c r="BI377">
        <v>14</v>
      </c>
      <c r="BJ377" t="s">
        <v>584</v>
      </c>
      <c r="BK377" t="s">
        <v>92</v>
      </c>
      <c r="BL377" t="s">
        <v>584</v>
      </c>
      <c r="BM377" t="s">
        <v>4307</v>
      </c>
      <c r="BN377" t="s">
        <v>74</v>
      </c>
      <c r="BO377" t="s">
        <v>74</v>
      </c>
      <c r="BP377" t="s">
        <v>74</v>
      </c>
      <c r="BQ377" t="s">
        <v>74</v>
      </c>
      <c r="BR377" t="s">
        <v>95</v>
      </c>
      <c r="BS377" t="s">
        <v>4308</v>
      </c>
      <c r="BT377" t="str">
        <f>HYPERLINK("https%3A%2F%2Fwww.webofscience.com%2Fwos%2Fwoscc%2Ffull-record%2FWOS:A1992HJ48800004","View Full Record in Web of Science")</f>
        <v>View Full Record in Web of Science</v>
      </c>
    </row>
    <row r="378" spans="1:72" x14ac:dyDescent="0.15">
      <c r="A378" t="s">
        <v>72</v>
      </c>
      <c r="B378" t="s">
        <v>4309</v>
      </c>
      <c r="C378" t="s">
        <v>74</v>
      </c>
      <c r="D378" t="s">
        <v>74</v>
      </c>
      <c r="E378" t="s">
        <v>74</v>
      </c>
      <c r="F378" t="s">
        <v>4309</v>
      </c>
      <c r="G378" t="s">
        <v>74</v>
      </c>
      <c r="H378" t="s">
        <v>74</v>
      </c>
      <c r="I378" t="s">
        <v>4310</v>
      </c>
      <c r="J378" t="s">
        <v>1507</v>
      </c>
      <c r="K378" t="s">
        <v>74</v>
      </c>
      <c r="L378" t="s">
        <v>74</v>
      </c>
      <c r="M378" t="s">
        <v>77</v>
      </c>
      <c r="N378" t="s">
        <v>78</v>
      </c>
      <c r="O378" t="s">
        <v>74</v>
      </c>
      <c r="P378" t="s">
        <v>74</v>
      </c>
      <c r="Q378" t="s">
        <v>74</v>
      </c>
      <c r="R378" t="s">
        <v>74</v>
      </c>
      <c r="S378" t="s">
        <v>74</v>
      </c>
      <c r="T378" t="s">
        <v>74</v>
      </c>
      <c r="U378" t="s">
        <v>4311</v>
      </c>
      <c r="V378" t="s">
        <v>4312</v>
      </c>
      <c r="W378" t="s">
        <v>4313</v>
      </c>
      <c r="X378" t="s">
        <v>3710</v>
      </c>
      <c r="Y378" t="s">
        <v>4314</v>
      </c>
      <c r="Z378" t="s">
        <v>74</v>
      </c>
      <c r="AA378" t="s">
        <v>4315</v>
      </c>
      <c r="AB378" t="s">
        <v>74</v>
      </c>
      <c r="AC378" t="s">
        <v>74</v>
      </c>
      <c r="AD378" t="s">
        <v>74</v>
      </c>
      <c r="AE378" t="s">
        <v>74</v>
      </c>
      <c r="AF378" t="s">
        <v>74</v>
      </c>
      <c r="AG378">
        <v>31</v>
      </c>
      <c r="AH378">
        <v>108</v>
      </c>
      <c r="AI378">
        <v>112</v>
      </c>
      <c r="AJ378">
        <v>0</v>
      </c>
      <c r="AK378">
        <v>11</v>
      </c>
      <c r="AL378" t="s">
        <v>535</v>
      </c>
      <c r="AM378" t="s">
        <v>536</v>
      </c>
      <c r="AN378" t="s">
        <v>537</v>
      </c>
      <c r="AO378" t="s">
        <v>1511</v>
      </c>
      <c r="AP378" t="s">
        <v>74</v>
      </c>
      <c r="AQ378" t="s">
        <v>74</v>
      </c>
      <c r="AR378" t="s">
        <v>1512</v>
      </c>
      <c r="AS378" t="s">
        <v>1513</v>
      </c>
      <c r="AT378" t="s">
        <v>4293</v>
      </c>
      <c r="AU378">
        <v>1992</v>
      </c>
      <c r="AV378">
        <v>49</v>
      </c>
      <c r="AW378">
        <v>6</v>
      </c>
      <c r="AX378" t="s">
        <v>74</v>
      </c>
      <c r="AY378" t="s">
        <v>74</v>
      </c>
      <c r="AZ378" t="s">
        <v>74</v>
      </c>
      <c r="BA378" t="s">
        <v>74</v>
      </c>
      <c r="BB378">
        <v>462</v>
      </c>
      <c r="BC378">
        <v>476</v>
      </c>
      <c r="BD378" t="s">
        <v>74</v>
      </c>
      <c r="BE378" t="s">
        <v>4316</v>
      </c>
      <c r="BF378" t="str">
        <f>HYPERLINK("http://dx.doi.org/10.1175/1520-0469(1992)049&lt;0462:RWBMFA&gt;2.0.CO;2","http://dx.doi.org/10.1175/1520-0469(1992)049&lt;0462:RWBMFA&gt;2.0.CO;2")</f>
        <v>http://dx.doi.org/10.1175/1520-0469(1992)049&lt;0462:RWBMFA&gt;2.0.CO;2</v>
      </c>
      <c r="BG378" t="s">
        <v>74</v>
      </c>
      <c r="BH378" t="s">
        <v>74</v>
      </c>
      <c r="BI378">
        <v>15</v>
      </c>
      <c r="BJ378" t="s">
        <v>379</v>
      </c>
      <c r="BK378" t="s">
        <v>92</v>
      </c>
      <c r="BL378" t="s">
        <v>379</v>
      </c>
      <c r="BM378" t="s">
        <v>4317</v>
      </c>
      <c r="BN378" t="s">
        <v>74</v>
      </c>
      <c r="BO378" t="s">
        <v>435</v>
      </c>
      <c r="BP378" t="s">
        <v>74</v>
      </c>
      <c r="BQ378" t="s">
        <v>74</v>
      </c>
      <c r="BR378" t="s">
        <v>95</v>
      </c>
      <c r="BS378" t="s">
        <v>4318</v>
      </c>
      <c r="BT378" t="str">
        <f>HYPERLINK("https%3A%2F%2Fwww.webofscience.com%2Fwos%2Fwoscc%2Ffull-record%2FWOS:A1992HL08100002","View Full Record in Web of Science")</f>
        <v>View Full Record in Web of Science</v>
      </c>
    </row>
    <row r="379" spans="1:72" x14ac:dyDescent="0.15">
      <c r="A379" t="s">
        <v>72</v>
      </c>
      <c r="B379" t="s">
        <v>4319</v>
      </c>
      <c r="C379" t="s">
        <v>74</v>
      </c>
      <c r="D379" t="s">
        <v>74</v>
      </c>
      <c r="E379" t="s">
        <v>74</v>
      </c>
      <c r="F379" t="s">
        <v>4319</v>
      </c>
      <c r="G379" t="s">
        <v>74</v>
      </c>
      <c r="H379" t="s">
        <v>74</v>
      </c>
      <c r="I379" t="s">
        <v>4320</v>
      </c>
      <c r="J379" t="s">
        <v>1796</v>
      </c>
      <c r="K379" t="s">
        <v>74</v>
      </c>
      <c r="L379" t="s">
        <v>74</v>
      </c>
      <c r="M379" t="s">
        <v>77</v>
      </c>
      <c r="N379" t="s">
        <v>78</v>
      </c>
      <c r="O379" t="s">
        <v>74</v>
      </c>
      <c r="P379" t="s">
        <v>74</v>
      </c>
      <c r="Q379" t="s">
        <v>74</v>
      </c>
      <c r="R379" t="s">
        <v>74</v>
      </c>
      <c r="S379" t="s">
        <v>74</v>
      </c>
      <c r="T379" t="s">
        <v>74</v>
      </c>
      <c r="U379" t="s">
        <v>4321</v>
      </c>
      <c r="V379" t="s">
        <v>4322</v>
      </c>
      <c r="W379" t="s">
        <v>4323</v>
      </c>
      <c r="X379" t="s">
        <v>4324</v>
      </c>
      <c r="Y379" t="s">
        <v>74</v>
      </c>
      <c r="Z379" t="s">
        <v>74</v>
      </c>
      <c r="AA379" t="s">
        <v>74</v>
      </c>
      <c r="AB379" t="s">
        <v>74</v>
      </c>
      <c r="AC379" t="s">
        <v>74</v>
      </c>
      <c r="AD379" t="s">
        <v>74</v>
      </c>
      <c r="AE379" t="s">
        <v>74</v>
      </c>
      <c r="AF379" t="s">
        <v>74</v>
      </c>
      <c r="AG379">
        <v>29</v>
      </c>
      <c r="AH379">
        <v>152</v>
      </c>
      <c r="AI379">
        <v>158</v>
      </c>
      <c r="AJ379">
        <v>0</v>
      </c>
      <c r="AK379">
        <v>13</v>
      </c>
      <c r="AL379" t="s">
        <v>1802</v>
      </c>
      <c r="AM379" t="s">
        <v>309</v>
      </c>
      <c r="AN379" t="s">
        <v>1815</v>
      </c>
      <c r="AO379" t="s">
        <v>1804</v>
      </c>
      <c r="AP379" t="s">
        <v>74</v>
      </c>
      <c r="AQ379" t="s">
        <v>74</v>
      </c>
      <c r="AR379" t="s">
        <v>1796</v>
      </c>
      <c r="AS379" t="s">
        <v>1806</v>
      </c>
      <c r="AT379" t="s">
        <v>4325</v>
      </c>
      <c r="AU379">
        <v>1992</v>
      </c>
      <c r="AV379">
        <v>255</v>
      </c>
      <c r="AW379">
        <v>5050</v>
      </c>
      <c r="AX379" t="s">
        <v>74</v>
      </c>
      <c r="AY379" t="s">
        <v>74</v>
      </c>
      <c r="AZ379" t="s">
        <v>74</v>
      </c>
      <c r="BA379" t="s">
        <v>74</v>
      </c>
      <c r="BB379">
        <v>1409</v>
      </c>
      <c r="BC379">
        <v>1411</v>
      </c>
      <c r="BD379" t="s">
        <v>74</v>
      </c>
      <c r="BE379" t="s">
        <v>4326</v>
      </c>
      <c r="BF379" t="str">
        <f>HYPERLINK("http://dx.doi.org/10.1126/science.11537889","http://dx.doi.org/10.1126/science.11537889")</f>
        <v>http://dx.doi.org/10.1126/science.11537889</v>
      </c>
      <c r="BG379" t="s">
        <v>74</v>
      </c>
      <c r="BH379" t="s">
        <v>74</v>
      </c>
      <c r="BI379">
        <v>3</v>
      </c>
      <c r="BJ379" t="s">
        <v>850</v>
      </c>
      <c r="BK379" t="s">
        <v>92</v>
      </c>
      <c r="BL379" t="s">
        <v>851</v>
      </c>
      <c r="BM379" t="s">
        <v>4327</v>
      </c>
      <c r="BN379">
        <v>11537889</v>
      </c>
      <c r="BO379" t="s">
        <v>74</v>
      </c>
      <c r="BP379" t="s">
        <v>74</v>
      </c>
      <c r="BQ379" t="s">
        <v>74</v>
      </c>
      <c r="BR379" t="s">
        <v>95</v>
      </c>
      <c r="BS379" t="s">
        <v>4328</v>
      </c>
      <c r="BT379" t="str">
        <f>HYPERLINK("https%3A%2F%2Fwww.webofscience.com%2Fwos%2Fwoscc%2Ffull-record%2FWOS:A1992HH74400046","View Full Record in Web of Science")</f>
        <v>View Full Record in Web of Science</v>
      </c>
    </row>
    <row r="380" spans="1:72" x14ac:dyDescent="0.15">
      <c r="A380" t="s">
        <v>72</v>
      </c>
      <c r="B380" t="s">
        <v>4329</v>
      </c>
      <c r="C380" t="s">
        <v>74</v>
      </c>
      <c r="D380" t="s">
        <v>74</v>
      </c>
      <c r="E380" t="s">
        <v>74</v>
      </c>
      <c r="F380" t="s">
        <v>4329</v>
      </c>
      <c r="G380" t="s">
        <v>74</v>
      </c>
      <c r="H380" t="s">
        <v>74</v>
      </c>
      <c r="I380" t="s">
        <v>4330</v>
      </c>
      <c r="J380" t="s">
        <v>4331</v>
      </c>
      <c r="K380" t="s">
        <v>74</v>
      </c>
      <c r="L380" t="s">
        <v>74</v>
      </c>
      <c r="M380" t="s">
        <v>77</v>
      </c>
      <c r="N380" t="s">
        <v>78</v>
      </c>
      <c r="O380" t="s">
        <v>74</v>
      </c>
      <c r="P380" t="s">
        <v>74</v>
      </c>
      <c r="Q380" t="s">
        <v>74</v>
      </c>
      <c r="R380" t="s">
        <v>74</v>
      </c>
      <c r="S380" t="s">
        <v>74</v>
      </c>
      <c r="T380" t="s">
        <v>74</v>
      </c>
      <c r="U380" t="s">
        <v>74</v>
      </c>
      <c r="V380" t="s">
        <v>4332</v>
      </c>
      <c r="W380" t="s">
        <v>74</v>
      </c>
      <c r="X380" t="s">
        <v>74</v>
      </c>
      <c r="Y380" t="s">
        <v>4333</v>
      </c>
      <c r="Z380" t="s">
        <v>74</v>
      </c>
      <c r="AA380" t="s">
        <v>74</v>
      </c>
      <c r="AB380" t="s">
        <v>74</v>
      </c>
      <c r="AC380" t="s">
        <v>74</v>
      </c>
      <c r="AD380" t="s">
        <v>74</v>
      </c>
      <c r="AE380" t="s">
        <v>74</v>
      </c>
      <c r="AF380" t="s">
        <v>74</v>
      </c>
      <c r="AG380">
        <v>14</v>
      </c>
      <c r="AH380">
        <v>2</v>
      </c>
      <c r="AI380">
        <v>2</v>
      </c>
      <c r="AJ380">
        <v>0</v>
      </c>
      <c r="AK380">
        <v>1</v>
      </c>
      <c r="AL380" t="s">
        <v>4334</v>
      </c>
      <c r="AM380" t="s">
        <v>309</v>
      </c>
      <c r="AN380" t="s">
        <v>4335</v>
      </c>
      <c r="AO380" t="s">
        <v>4336</v>
      </c>
      <c r="AP380" t="s">
        <v>74</v>
      </c>
      <c r="AQ380" t="s">
        <v>74</v>
      </c>
      <c r="AR380" t="s">
        <v>4337</v>
      </c>
      <c r="AS380" t="s">
        <v>4338</v>
      </c>
      <c r="AT380" t="s">
        <v>4339</v>
      </c>
      <c r="AU380">
        <v>1992</v>
      </c>
      <c r="AV380">
        <v>105</v>
      </c>
      <c r="AW380">
        <v>1</v>
      </c>
      <c r="AX380" t="s">
        <v>74</v>
      </c>
      <c r="AY380" t="s">
        <v>74</v>
      </c>
      <c r="AZ380" t="s">
        <v>74</v>
      </c>
      <c r="BA380" t="s">
        <v>74</v>
      </c>
      <c r="BB380">
        <v>90</v>
      </c>
      <c r="BC380">
        <v>96</v>
      </c>
      <c r="BD380" t="s">
        <v>74</v>
      </c>
      <c r="BE380" t="s">
        <v>74</v>
      </c>
      <c r="BF380" t="s">
        <v>74</v>
      </c>
      <c r="BG380" t="s">
        <v>74</v>
      </c>
      <c r="BH380" t="s">
        <v>74</v>
      </c>
      <c r="BI380">
        <v>7</v>
      </c>
      <c r="BJ380" t="s">
        <v>411</v>
      </c>
      <c r="BK380" t="s">
        <v>92</v>
      </c>
      <c r="BL380" t="s">
        <v>412</v>
      </c>
      <c r="BM380" t="s">
        <v>4340</v>
      </c>
      <c r="BN380" t="s">
        <v>74</v>
      </c>
      <c r="BO380" t="s">
        <v>74</v>
      </c>
      <c r="BP380" t="s">
        <v>74</v>
      </c>
      <c r="BQ380" t="s">
        <v>74</v>
      </c>
      <c r="BR380" t="s">
        <v>95</v>
      </c>
      <c r="BS380" t="s">
        <v>4341</v>
      </c>
      <c r="BT380" t="str">
        <f>HYPERLINK("https%3A%2F%2Fwww.webofscience.com%2Fwos%2Fwoscc%2Ffull-record%2FWOS:A1992HW18600013","View Full Record in Web of Science")</f>
        <v>View Full Record in Web of Science</v>
      </c>
    </row>
    <row r="381" spans="1:72" x14ac:dyDescent="0.15">
      <c r="A381" t="s">
        <v>72</v>
      </c>
      <c r="B381" t="s">
        <v>4342</v>
      </c>
      <c r="C381" t="s">
        <v>74</v>
      </c>
      <c r="D381" t="s">
        <v>74</v>
      </c>
      <c r="E381" t="s">
        <v>74</v>
      </c>
      <c r="F381" t="s">
        <v>4342</v>
      </c>
      <c r="G381" t="s">
        <v>74</v>
      </c>
      <c r="H381" t="s">
        <v>74</v>
      </c>
      <c r="I381" t="s">
        <v>4343</v>
      </c>
      <c r="J381" t="s">
        <v>4344</v>
      </c>
      <c r="K381" t="s">
        <v>74</v>
      </c>
      <c r="L381" t="s">
        <v>74</v>
      </c>
      <c r="M381" t="s">
        <v>77</v>
      </c>
      <c r="N381" t="s">
        <v>78</v>
      </c>
      <c r="O381" t="s">
        <v>74</v>
      </c>
      <c r="P381" t="s">
        <v>74</v>
      </c>
      <c r="Q381" t="s">
        <v>74</v>
      </c>
      <c r="R381" t="s">
        <v>74</v>
      </c>
      <c r="S381" t="s">
        <v>74</v>
      </c>
      <c r="T381" t="s">
        <v>74</v>
      </c>
      <c r="U381" t="s">
        <v>74</v>
      </c>
      <c r="V381" t="s">
        <v>4345</v>
      </c>
      <c r="W381" t="s">
        <v>4346</v>
      </c>
      <c r="X381" t="s">
        <v>4347</v>
      </c>
      <c r="Y381" t="s">
        <v>74</v>
      </c>
      <c r="Z381" t="s">
        <v>74</v>
      </c>
      <c r="AA381" t="s">
        <v>74</v>
      </c>
      <c r="AB381" t="s">
        <v>74</v>
      </c>
      <c r="AC381" t="s">
        <v>74</v>
      </c>
      <c r="AD381" t="s">
        <v>74</v>
      </c>
      <c r="AE381" t="s">
        <v>74</v>
      </c>
      <c r="AF381" t="s">
        <v>74</v>
      </c>
      <c r="AG381">
        <v>26</v>
      </c>
      <c r="AH381">
        <v>76</v>
      </c>
      <c r="AI381">
        <v>81</v>
      </c>
      <c r="AJ381">
        <v>1</v>
      </c>
      <c r="AK381">
        <v>12</v>
      </c>
      <c r="AL381" t="s">
        <v>271</v>
      </c>
      <c r="AM381" t="s">
        <v>272</v>
      </c>
      <c r="AN381" t="s">
        <v>273</v>
      </c>
      <c r="AO381" t="s">
        <v>4348</v>
      </c>
      <c r="AP381" t="s">
        <v>74</v>
      </c>
      <c r="AQ381" t="s">
        <v>74</v>
      </c>
      <c r="AR381" t="s">
        <v>4349</v>
      </c>
      <c r="AS381" t="s">
        <v>4350</v>
      </c>
      <c r="AT381" t="s">
        <v>4351</v>
      </c>
      <c r="AU381">
        <v>1992</v>
      </c>
      <c r="AV381">
        <v>13</v>
      </c>
      <c r="AW381">
        <v>1</v>
      </c>
      <c r="AX381" t="s">
        <v>74</v>
      </c>
      <c r="AY381" t="s">
        <v>74</v>
      </c>
      <c r="AZ381" t="s">
        <v>74</v>
      </c>
      <c r="BA381" t="s">
        <v>74</v>
      </c>
      <c r="BB381">
        <v>13</v>
      </c>
      <c r="BC381">
        <v>22</v>
      </c>
      <c r="BD381" t="s">
        <v>74</v>
      </c>
      <c r="BE381" t="s">
        <v>4352</v>
      </c>
      <c r="BF381" t="str">
        <f>HYPERLINK("http://dx.doi.org/10.1016/0920-5861(92)80183-N","http://dx.doi.org/10.1016/0920-5861(92)80183-N")</f>
        <v>http://dx.doi.org/10.1016/0920-5861(92)80183-N</v>
      </c>
      <c r="BG381" t="s">
        <v>74</v>
      </c>
      <c r="BH381" t="s">
        <v>74</v>
      </c>
      <c r="BI381">
        <v>10</v>
      </c>
      <c r="BJ381" t="s">
        <v>4353</v>
      </c>
      <c r="BK381" t="s">
        <v>92</v>
      </c>
      <c r="BL381" t="s">
        <v>4354</v>
      </c>
      <c r="BM381" t="s">
        <v>4355</v>
      </c>
      <c r="BN381" t="s">
        <v>74</v>
      </c>
      <c r="BO381" t="s">
        <v>74</v>
      </c>
      <c r="BP381" t="s">
        <v>74</v>
      </c>
      <c r="BQ381" t="s">
        <v>74</v>
      </c>
      <c r="BR381" t="s">
        <v>95</v>
      </c>
      <c r="BS381" t="s">
        <v>4356</v>
      </c>
      <c r="BT381" t="str">
        <f>HYPERLINK("https%3A%2F%2Fwww.webofscience.com%2Fwos%2Fwoscc%2Ffull-record%2FWOS:A1992JD45600003","View Full Record in Web of Science")</f>
        <v>View Full Record in Web of Science</v>
      </c>
    </row>
    <row r="382" spans="1:72" x14ac:dyDescent="0.15">
      <c r="A382" t="s">
        <v>72</v>
      </c>
      <c r="B382" t="s">
        <v>4357</v>
      </c>
      <c r="C382" t="s">
        <v>74</v>
      </c>
      <c r="D382" t="s">
        <v>74</v>
      </c>
      <c r="E382" t="s">
        <v>74</v>
      </c>
      <c r="F382" t="s">
        <v>4357</v>
      </c>
      <c r="G382" t="s">
        <v>74</v>
      </c>
      <c r="H382" t="s">
        <v>74</v>
      </c>
      <c r="I382" t="s">
        <v>4358</v>
      </c>
      <c r="J382" t="s">
        <v>1710</v>
      </c>
      <c r="K382" t="s">
        <v>74</v>
      </c>
      <c r="L382" t="s">
        <v>74</v>
      </c>
      <c r="M382" t="s">
        <v>77</v>
      </c>
      <c r="N382" t="s">
        <v>78</v>
      </c>
      <c r="O382" t="s">
        <v>74</v>
      </c>
      <c r="P382" t="s">
        <v>74</v>
      </c>
      <c r="Q382" t="s">
        <v>74</v>
      </c>
      <c r="R382" t="s">
        <v>74</v>
      </c>
      <c r="S382" t="s">
        <v>74</v>
      </c>
      <c r="T382" t="s">
        <v>74</v>
      </c>
      <c r="U382" t="s">
        <v>4359</v>
      </c>
      <c r="V382" t="s">
        <v>4360</v>
      </c>
      <c r="W382" t="s">
        <v>74</v>
      </c>
      <c r="X382" t="s">
        <v>74</v>
      </c>
      <c r="Y382" t="s">
        <v>4361</v>
      </c>
      <c r="Z382" t="s">
        <v>74</v>
      </c>
      <c r="AA382" t="s">
        <v>4362</v>
      </c>
      <c r="AB382" t="s">
        <v>3493</v>
      </c>
      <c r="AC382" t="s">
        <v>74</v>
      </c>
      <c r="AD382" t="s">
        <v>74</v>
      </c>
      <c r="AE382" t="s">
        <v>74</v>
      </c>
      <c r="AF382" t="s">
        <v>74</v>
      </c>
      <c r="AG382">
        <v>29</v>
      </c>
      <c r="AH382">
        <v>42</v>
      </c>
      <c r="AI382">
        <v>44</v>
      </c>
      <c r="AJ382">
        <v>0</v>
      </c>
      <c r="AK382">
        <v>4</v>
      </c>
      <c r="AL382" t="s">
        <v>352</v>
      </c>
      <c r="AM382" t="s">
        <v>309</v>
      </c>
      <c r="AN382" t="s">
        <v>353</v>
      </c>
      <c r="AO382" t="s">
        <v>1714</v>
      </c>
      <c r="AP382" t="s">
        <v>1715</v>
      </c>
      <c r="AQ382" t="s">
        <v>74</v>
      </c>
      <c r="AR382" t="s">
        <v>1716</v>
      </c>
      <c r="AS382" t="s">
        <v>1717</v>
      </c>
      <c r="AT382" t="s">
        <v>4363</v>
      </c>
      <c r="AU382">
        <v>1992</v>
      </c>
      <c r="AV382">
        <v>97</v>
      </c>
      <c r="AW382" t="s">
        <v>4364</v>
      </c>
      <c r="AX382" t="s">
        <v>74</v>
      </c>
      <c r="AY382" t="s">
        <v>74</v>
      </c>
      <c r="AZ382" t="s">
        <v>74</v>
      </c>
      <c r="BA382" t="s">
        <v>74</v>
      </c>
      <c r="BB382">
        <v>3235</v>
      </c>
      <c r="BC382">
        <v>3245</v>
      </c>
      <c r="BD382" t="s">
        <v>74</v>
      </c>
      <c r="BE382" t="s">
        <v>4365</v>
      </c>
      <c r="BF382" t="str">
        <f>HYPERLINK("http://dx.doi.org/10.1029/91JB02465","http://dx.doi.org/10.1029/91JB02465")</f>
        <v>http://dx.doi.org/10.1029/91JB02465</v>
      </c>
      <c r="BG382" t="s">
        <v>74</v>
      </c>
      <c r="BH382" t="s">
        <v>74</v>
      </c>
      <c r="BI382">
        <v>11</v>
      </c>
      <c r="BJ382" t="s">
        <v>297</v>
      </c>
      <c r="BK382" t="s">
        <v>92</v>
      </c>
      <c r="BL382" t="s">
        <v>297</v>
      </c>
      <c r="BM382" t="s">
        <v>4366</v>
      </c>
      <c r="BN382" t="s">
        <v>74</v>
      </c>
      <c r="BO382" t="s">
        <v>74</v>
      </c>
      <c r="BP382" t="s">
        <v>74</v>
      </c>
      <c r="BQ382" t="s">
        <v>74</v>
      </c>
      <c r="BR382" t="s">
        <v>95</v>
      </c>
      <c r="BS382" t="s">
        <v>4367</v>
      </c>
      <c r="BT382" t="str">
        <f>HYPERLINK("https%3A%2F%2Fwww.webofscience.com%2Fwos%2Fwoscc%2Ffull-record%2FWOS:A1992HG74800001","View Full Record in Web of Science")</f>
        <v>View Full Record in Web of Science</v>
      </c>
    </row>
    <row r="383" spans="1:72" x14ac:dyDescent="0.15">
      <c r="A383" t="s">
        <v>72</v>
      </c>
      <c r="B383" t="s">
        <v>4368</v>
      </c>
      <c r="C383" t="s">
        <v>74</v>
      </c>
      <c r="D383" t="s">
        <v>74</v>
      </c>
      <c r="E383" t="s">
        <v>74</v>
      </c>
      <c r="F383" t="s">
        <v>4368</v>
      </c>
      <c r="G383" t="s">
        <v>74</v>
      </c>
      <c r="H383" t="s">
        <v>74</v>
      </c>
      <c r="I383" t="s">
        <v>4369</v>
      </c>
      <c r="J383" t="s">
        <v>3179</v>
      </c>
      <c r="K383" t="s">
        <v>74</v>
      </c>
      <c r="L383" t="s">
        <v>74</v>
      </c>
      <c r="M383" t="s">
        <v>77</v>
      </c>
      <c r="N383" t="s">
        <v>78</v>
      </c>
      <c r="O383" t="s">
        <v>74</v>
      </c>
      <c r="P383" t="s">
        <v>74</v>
      </c>
      <c r="Q383" t="s">
        <v>74</v>
      </c>
      <c r="R383" t="s">
        <v>74</v>
      </c>
      <c r="S383" t="s">
        <v>74</v>
      </c>
      <c r="T383" t="s">
        <v>74</v>
      </c>
      <c r="U383" t="s">
        <v>4370</v>
      </c>
      <c r="V383" t="s">
        <v>4371</v>
      </c>
      <c r="W383" t="s">
        <v>4372</v>
      </c>
      <c r="X383" t="s">
        <v>3685</v>
      </c>
      <c r="Y383" t="s">
        <v>74</v>
      </c>
      <c r="Z383" t="s">
        <v>74</v>
      </c>
      <c r="AA383" t="s">
        <v>4373</v>
      </c>
      <c r="AB383" t="s">
        <v>74</v>
      </c>
      <c r="AC383" t="s">
        <v>74</v>
      </c>
      <c r="AD383" t="s">
        <v>74</v>
      </c>
      <c r="AE383" t="s">
        <v>74</v>
      </c>
      <c r="AF383" t="s">
        <v>74</v>
      </c>
      <c r="AG383">
        <v>12</v>
      </c>
      <c r="AH383">
        <v>86</v>
      </c>
      <c r="AI383">
        <v>94</v>
      </c>
      <c r="AJ383">
        <v>1</v>
      </c>
      <c r="AK383">
        <v>16</v>
      </c>
      <c r="AL383" t="s">
        <v>271</v>
      </c>
      <c r="AM383" t="s">
        <v>272</v>
      </c>
      <c r="AN383" t="s">
        <v>273</v>
      </c>
      <c r="AO383" t="s">
        <v>3186</v>
      </c>
      <c r="AP383" t="s">
        <v>74</v>
      </c>
      <c r="AQ383" t="s">
        <v>74</v>
      </c>
      <c r="AR383" t="s">
        <v>3187</v>
      </c>
      <c r="AS383" t="s">
        <v>74</v>
      </c>
      <c r="AT383" t="s">
        <v>4374</v>
      </c>
      <c r="AU383">
        <v>1992</v>
      </c>
      <c r="AV383">
        <v>594</v>
      </c>
      <c r="AW383" t="s">
        <v>295</v>
      </c>
      <c r="AX383" t="s">
        <v>74</v>
      </c>
      <c r="AY383" t="s">
        <v>74</v>
      </c>
      <c r="AZ383" t="s">
        <v>74</v>
      </c>
      <c r="BA383" t="s">
        <v>74</v>
      </c>
      <c r="BB383">
        <v>225</v>
      </c>
      <c r="BC383">
        <v>228</v>
      </c>
      <c r="BD383" t="s">
        <v>74</v>
      </c>
      <c r="BE383" t="s">
        <v>4375</v>
      </c>
      <c r="BF383" t="str">
        <f>HYPERLINK("http://dx.doi.org/10.1016/0021-9673(92)80334-Q","http://dx.doi.org/10.1016/0021-9673(92)80334-Q")</f>
        <v>http://dx.doi.org/10.1016/0021-9673(92)80334-Q</v>
      </c>
      <c r="BG383" t="s">
        <v>74</v>
      </c>
      <c r="BH383" t="s">
        <v>74</v>
      </c>
      <c r="BI383">
        <v>4</v>
      </c>
      <c r="BJ383" t="s">
        <v>3189</v>
      </c>
      <c r="BK383" t="s">
        <v>92</v>
      </c>
      <c r="BL383" t="s">
        <v>1157</v>
      </c>
      <c r="BM383" t="s">
        <v>4376</v>
      </c>
      <c r="BN383" t="s">
        <v>74</v>
      </c>
      <c r="BO383" t="s">
        <v>74</v>
      </c>
      <c r="BP383" t="s">
        <v>74</v>
      </c>
      <c r="BQ383" t="s">
        <v>74</v>
      </c>
      <c r="BR383" t="s">
        <v>95</v>
      </c>
      <c r="BS383" t="s">
        <v>4377</v>
      </c>
      <c r="BT383" t="str">
        <f>HYPERLINK("https%3A%2F%2Fwww.webofscience.com%2Fwos%2Fwoscc%2Ffull-record%2FWOS:A1992HJ35700028","View Full Record in Web of Science")</f>
        <v>View Full Record in Web of Science</v>
      </c>
    </row>
    <row r="384" spans="1:72" x14ac:dyDescent="0.15">
      <c r="A384" t="s">
        <v>72</v>
      </c>
      <c r="B384" t="s">
        <v>4378</v>
      </c>
      <c r="C384" t="s">
        <v>74</v>
      </c>
      <c r="D384" t="s">
        <v>74</v>
      </c>
      <c r="E384" t="s">
        <v>74</v>
      </c>
      <c r="F384" t="s">
        <v>4378</v>
      </c>
      <c r="G384" t="s">
        <v>74</v>
      </c>
      <c r="H384" t="s">
        <v>74</v>
      </c>
      <c r="I384" t="s">
        <v>4379</v>
      </c>
      <c r="J384" t="s">
        <v>4380</v>
      </c>
      <c r="K384" t="s">
        <v>74</v>
      </c>
      <c r="L384" t="s">
        <v>74</v>
      </c>
      <c r="M384" t="s">
        <v>77</v>
      </c>
      <c r="N384" t="s">
        <v>78</v>
      </c>
      <c r="O384" t="s">
        <v>74</v>
      </c>
      <c r="P384" t="s">
        <v>74</v>
      </c>
      <c r="Q384" t="s">
        <v>74</v>
      </c>
      <c r="R384" t="s">
        <v>74</v>
      </c>
      <c r="S384" t="s">
        <v>74</v>
      </c>
      <c r="T384" t="s">
        <v>74</v>
      </c>
      <c r="U384" t="s">
        <v>4381</v>
      </c>
      <c r="V384" t="s">
        <v>74</v>
      </c>
      <c r="W384" t="s">
        <v>4382</v>
      </c>
      <c r="X384" t="s">
        <v>3941</v>
      </c>
      <c r="Y384" t="s">
        <v>4383</v>
      </c>
      <c r="Z384" t="s">
        <v>74</v>
      </c>
      <c r="AA384" t="s">
        <v>74</v>
      </c>
      <c r="AB384" t="s">
        <v>74</v>
      </c>
      <c r="AC384" t="s">
        <v>74</v>
      </c>
      <c r="AD384" t="s">
        <v>74</v>
      </c>
      <c r="AE384" t="s">
        <v>74</v>
      </c>
      <c r="AF384" t="s">
        <v>74</v>
      </c>
      <c r="AG384">
        <v>16</v>
      </c>
      <c r="AH384">
        <v>7</v>
      </c>
      <c r="AI384">
        <v>7</v>
      </c>
      <c r="AJ384">
        <v>0</v>
      </c>
      <c r="AK384">
        <v>0</v>
      </c>
      <c r="AL384" t="s">
        <v>4384</v>
      </c>
      <c r="AM384" t="s">
        <v>4385</v>
      </c>
      <c r="AN384" t="s">
        <v>4386</v>
      </c>
      <c r="AO384" t="s">
        <v>4387</v>
      </c>
      <c r="AP384" t="s">
        <v>74</v>
      </c>
      <c r="AQ384" t="s">
        <v>74</v>
      </c>
      <c r="AR384" t="s">
        <v>4380</v>
      </c>
      <c r="AS384" t="s">
        <v>4388</v>
      </c>
      <c r="AT384" t="s">
        <v>4389</v>
      </c>
      <c r="AU384">
        <v>1992</v>
      </c>
      <c r="AV384">
        <v>20</v>
      </c>
      <c r="AW384">
        <v>3</v>
      </c>
      <c r="AX384" t="s">
        <v>74</v>
      </c>
      <c r="AY384" t="s">
        <v>74</v>
      </c>
      <c r="AZ384" t="s">
        <v>74</v>
      </c>
      <c r="BA384" t="s">
        <v>74</v>
      </c>
      <c r="BB384" t="s">
        <v>4390</v>
      </c>
      <c r="BC384" t="s">
        <v>4391</v>
      </c>
      <c r="BD384" t="s">
        <v>74</v>
      </c>
      <c r="BE384" t="s">
        <v>74</v>
      </c>
      <c r="BF384" t="s">
        <v>74</v>
      </c>
      <c r="BG384" t="s">
        <v>74</v>
      </c>
      <c r="BH384" t="s">
        <v>74</v>
      </c>
      <c r="BI384">
        <v>4</v>
      </c>
      <c r="BJ384" t="s">
        <v>3189</v>
      </c>
      <c r="BK384" t="s">
        <v>92</v>
      </c>
      <c r="BL384" t="s">
        <v>1157</v>
      </c>
      <c r="BM384" t="s">
        <v>4392</v>
      </c>
      <c r="BN384" t="s">
        <v>74</v>
      </c>
      <c r="BO384" t="s">
        <v>74</v>
      </c>
      <c r="BP384" t="s">
        <v>74</v>
      </c>
      <c r="BQ384" t="s">
        <v>74</v>
      </c>
      <c r="BR384" t="s">
        <v>95</v>
      </c>
      <c r="BS384" t="s">
        <v>4393</v>
      </c>
      <c r="BT384" t="str">
        <f>HYPERLINK("https%3A%2F%2Fwww.webofscience.com%2Fwos%2Fwoscc%2Ffull-record%2FWOS:A1992HG35700006","View Full Record in Web of Science")</f>
        <v>View Full Record in Web of Science</v>
      </c>
    </row>
    <row r="385" spans="1:72" x14ac:dyDescent="0.15">
      <c r="A385" t="s">
        <v>72</v>
      </c>
      <c r="B385" t="s">
        <v>4394</v>
      </c>
      <c r="C385" t="s">
        <v>74</v>
      </c>
      <c r="D385" t="s">
        <v>74</v>
      </c>
      <c r="E385" t="s">
        <v>74</v>
      </c>
      <c r="F385" t="s">
        <v>4394</v>
      </c>
      <c r="G385" t="s">
        <v>74</v>
      </c>
      <c r="H385" t="s">
        <v>74</v>
      </c>
      <c r="I385" t="s">
        <v>4395</v>
      </c>
      <c r="J385" t="s">
        <v>76</v>
      </c>
      <c r="K385" t="s">
        <v>74</v>
      </c>
      <c r="L385" t="s">
        <v>74</v>
      </c>
      <c r="M385" t="s">
        <v>77</v>
      </c>
      <c r="N385" t="s">
        <v>156</v>
      </c>
      <c r="O385" t="s">
        <v>74</v>
      </c>
      <c r="P385" t="s">
        <v>74</v>
      </c>
      <c r="Q385" t="s">
        <v>74</v>
      </c>
      <c r="R385" t="s">
        <v>74</v>
      </c>
      <c r="S385" t="s">
        <v>74</v>
      </c>
      <c r="T385" t="s">
        <v>74</v>
      </c>
      <c r="U385" t="s">
        <v>74</v>
      </c>
      <c r="V385" t="s">
        <v>74</v>
      </c>
      <c r="W385" t="s">
        <v>74</v>
      </c>
      <c r="X385" t="s">
        <v>74</v>
      </c>
      <c r="Y385" t="s">
        <v>4396</v>
      </c>
      <c r="Z385" t="s">
        <v>74</v>
      </c>
      <c r="AA385" t="s">
        <v>4397</v>
      </c>
      <c r="AB385" t="s">
        <v>74</v>
      </c>
      <c r="AC385" t="s">
        <v>74</v>
      </c>
      <c r="AD385" t="s">
        <v>74</v>
      </c>
      <c r="AE385" t="s">
        <v>74</v>
      </c>
      <c r="AF385" t="s">
        <v>74</v>
      </c>
      <c r="AG385">
        <v>0</v>
      </c>
      <c r="AH385">
        <v>0</v>
      </c>
      <c r="AI385">
        <v>0</v>
      </c>
      <c r="AJ385">
        <v>0</v>
      </c>
      <c r="AK385">
        <v>0</v>
      </c>
      <c r="AL385" t="s">
        <v>83</v>
      </c>
      <c r="AM385" t="s">
        <v>84</v>
      </c>
      <c r="AN385" t="s">
        <v>85</v>
      </c>
      <c r="AO385" t="s">
        <v>86</v>
      </c>
      <c r="AP385" t="s">
        <v>74</v>
      </c>
      <c r="AQ385" t="s">
        <v>74</v>
      </c>
      <c r="AR385" t="s">
        <v>87</v>
      </c>
      <c r="AS385" t="s">
        <v>88</v>
      </c>
      <c r="AT385" t="s">
        <v>4389</v>
      </c>
      <c r="AU385">
        <v>1992</v>
      </c>
      <c r="AV385">
        <v>4</v>
      </c>
      <c r="AW385">
        <v>1</v>
      </c>
      <c r="AX385" t="s">
        <v>74</v>
      </c>
      <c r="AY385" t="s">
        <v>74</v>
      </c>
      <c r="AZ385" t="s">
        <v>74</v>
      </c>
      <c r="BA385" t="s">
        <v>74</v>
      </c>
      <c r="BB385">
        <v>1</v>
      </c>
      <c r="BC385">
        <v>1</v>
      </c>
      <c r="BD385" t="s">
        <v>74</v>
      </c>
      <c r="BE385" t="s">
        <v>74</v>
      </c>
      <c r="BF385" t="s">
        <v>74</v>
      </c>
      <c r="BG385" t="s">
        <v>74</v>
      </c>
      <c r="BH385" t="s">
        <v>74</v>
      </c>
      <c r="BI385">
        <v>1</v>
      </c>
      <c r="BJ385" t="s">
        <v>91</v>
      </c>
      <c r="BK385" t="s">
        <v>92</v>
      </c>
      <c r="BL385" t="s">
        <v>93</v>
      </c>
      <c r="BM385" t="s">
        <v>4398</v>
      </c>
      <c r="BN385" t="s">
        <v>74</v>
      </c>
      <c r="BO385" t="s">
        <v>74</v>
      </c>
      <c r="BP385" t="s">
        <v>74</v>
      </c>
      <c r="BQ385" t="s">
        <v>74</v>
      </c>
      <c r="BR385" t="s">
        <v>95</v>
      </c>
      <c r="BS385" t="s">
        <v>4399</v>
      </c>
      <c r="BT385" t="str">
        <f>HYPERLINK("https%3A%2F%2Fwww.webofscience.com%2Fwos%2Fwoscc%2Ffull-record%2FWOS:A1992HH55300001","View Full Record in Web of Science")</f>
        <v>View Full Record in Web of Science</v>
      </c>
    </row>
    <row r="386" spans="1:72" x14ac:dyDescent="0.15">
      <c r="A386" t="s">
        <v>72</v>
      </c>
      <c r="B386" t="s">
        <v>2370</v>
      </c>
      <c r="C386" t="s">
        <v>74</v>
      </c>
      <c r="D386" t="s">
        <v>74</v>
      </c>
      <c r="E386" t="s">
        <v>74</v>
      </c>
      <c r="F386" t="s">
        <v>2370</v>
      </c>
      <c r="G386" t="s">
        <v>74</v>
      </c>
      <c r="H386" t="s">
        <v>74</v>
      </c>
      <c r="I386" t="s">
        <v>4400</v>
      </c>
      <c r="J386" t="s">
        <v>76</v>
      </c>
      <c r="K386" t="s">
        <v>74</v>
      </c>
      <c r="L386" t="s">
        <v>74</v>
      </c>
      <c r="M386" t="s">
        <v>77</v>
      </c>
      <c r="N386" t="s">
        <v>156</v>
      </c>
      <c r="O386" t="s">
        <v>74</v>
      </c>
      <c r="P386" t="s">
        <v>74</v>
      </c>
      <c r="Q386" t="s">
        <v>74</v>
      </c>
      <c r="R386" t="s">
        <v>74</v>
      </c>
      <c r="S386" t="s">
        <v>74</v>
      </c>
      <c r="T386" t="s">
        <v>74</v>
      </c>
      <c r="U386" t="s">
        <v>74</v>
      </c>
      <c r="V386" t="s">
        <v>74</v>
      </c>
      <c r="W386" t="s">
        <v>74</v>
      </c>
      <c r="X386" t="s">
        <v>74</v>
      </c>
      <c r="Y386" t="s">
        <v>74</v>
      </c>
      <c r="Z386" t="s">
        <v>74</v>
      </c>
      <c r="AA386" t="s">
        <v>74</v>
      </c>
      <c r="AB386" t="s">
        <v>74</v>
      </c>
      <c r="AC386" t="s">
        <v>74</v>
      </c>
      <c r="AD386" t="s">
        <v>74</v>
      </c>
      <c r="AE386" t="s">
        <v>74</v>
      </c>
      <c r="AF386" t="s">
        <v>74</v>
      </c>
      <c r="AG386">
        <v>0</v>
      </c>
      <c r="AH386">
        <v>0</v>
      </c>
      <c r="AI386">
        <v>0</v>
      </c>
      <c r="AJ386">
        <v>0</v>
      </c>
      <c r="AK386">
        <v>0</v>
      </c>
      <c r="AL386" t="s">
        <v>1392</v>
      </c>
      <c r="AM386" t="s">
        <v>205</v>
      </c>
      <c r="AN386" t="s">
        <v>1525</v>
      </c>
      <c r="AO386" t="s">
        <v>86</v>
      </c>
      <c r="AP386" t="s">
        <v>4401</v>
      </c>
      <c r="AQ386" t="s">
        <v>74</v>
      </c>
      <c r="AR386" t="s">
        <v>87</v>
      </c>
      <c r="AS386" t="s">
        <v>88</v>
      </c>
      <c r="AT386" t="s">
        <v>4389</v>
      </c>
      <c r="AU386">
        <v>1992</v>
      </c>
      <c r="AV386">
        <v>4</v>
      </c>
      <c r="AW386">
        <v>1</v>
      </c>
      <c r="AX386" t="s">
        <v>74</v>
      </c>
      <c r="AY386" t="s">
        <v>74</v>
      </c>
      <c r="AZ386" t="s">
        <v>74</v>
      </c>
      <c r="BA386" t="s">
        <v>74</v>
      </c>
      <c r="BB386">
        <v>2</v>
      </c>
      <c r="BC386">
        <v>2</v>
      </c>
      <c r="BD386" t="s">
        <v>74</v>
      </c>
      <c r="BE386" t="s">
        <v>74</v>
      </c>
      <c r="BF386" t="s">
        <v>74</v>
      </c>
      <c r="BG386" t="s">
        <v>74</v>
      </c>
      <c r="BH386" t="s">
        <v>74</v>
      </c>
      <c r="BI386">
        <v>1</v>
      </c>
      <c r="BJ386" t="s">
        <v>91</v>
      </c>
      <c r="BK386" t="s">
        <v>92</v>
      </c>
      <c r="BL386" t="s">
        <v>93</v>
      </c>
      <c r="BM386" t="s">
        <v>4398</v>
      </c>
      <c r="BN386" t="s">
        <v>74</v>
      </c>
      <c r="BO386" t="s">
        <v>74</v>
      </c>
      <c r="BP386" t="s">
        <v>74</v>
      </c>
      <c r="BQ386" t="s">
        <v>74</v>
      </c>
      <c r="BR386" t="s">
        <v>95</v>
      </c>
      <c r="BS386" t="s">
        <v>4402</v>
      </c>
      <c r="BT386" t="str">
        <f>HYPERLINK("https%3A%2F%2Fwww.webofscience.com%2Fwos%2Fwoscc%2Ffull-record%2FWOS:A1992HH55300002","View Full Record in Web of Science")</f>
        <v>View Full Record in Web of Science</v>
      </c>
    </row>
    <row r="387" spans="1:72" x14ac:dyDescent="0.15">
      <c r="A387" t="s">
        <v>72</v>
      </c>
      <c r="B387" t="s">
        <v>4403</v>
      </c>
      <c r="C387" t="s">
        <v>74</v>
      </c>
      <c r="D387" t="s">
        <v>74</v>
      </c>
      <c r="E387" t="s">
        <v>74</v>
      </c>
      <c r="F387" t="s">
        <v>4403</v>
      </c>
      <c r="G387" t="s">
        <v>74</v>
      </c>
      <c r="H387" t="s">
        <v>74</v>
      </c>
      <c r="I387" t="s">
        <v>4404</v>
      </c>
      <c r="J387" t="s">
        <v>76</v>
      </c>
      <c r="K387" t="s">
        <v>74</v>
      </c>
      <c r="L387" t="s">
        <v>74</v>
      </c>
      <c r="M387" t="s">
        <v>77</v>
      </c>
      <c r="N387" t="s">
        <v>78</v>
      </c>
      <c r="O387" t="s">
        <v>74</v>
      </c>
      <c r="P387" t="s">
        <v>74</v>
      </c>
      <c r="Q387" t="s">
        <v>74</v>
      </c>
      <c r="R387" t="s">
        <v>74</v>
      </c>
      <c r="S387" t="s">
        <v>74</v>
      </c>
      <c r="T387" t="s">
        <v>4405</v>
      </c>
      <c r="U387" t="s">
        <v>74</v>
      </c>
      <c r="V387" t="s">
        <v>4406</v>
      </c>
      <c r="W387" t="s">
        <v>74</v>
      </c>
      <c r="X387" t="s">
        <v>74</v>
      </c>
      <c r="Y387" t="s">
        <v>4407</v>
      </c>
      <c r="Z387" t="s">
        <v>74</v>
      </c>
      <c r="AA387" t="s">
        <v>74</v>
      </c>
      <c r="AB387" t="s">
        <v>74</v>
      </c>
      <c r="AC387" t="s">
        <v>74</v>
      </c>
      <c r="AD387" t="s">
        <v>74</v>
      </c>
      <c r="AE387" t="s">
        <v>74</v>
      </c>
      <c r="AF387" t="s">
        <v>74</v>
      </c>
      <c r="AG387">
        <v>0</v>
      </c>
      <c r="AH387">
        <v>28</v>
      </c>
      <c r="AI387">
        <v>32</v>
      </c>
      <c r="AJ387">
        <v>0</v>
      </c>
      <c r="AK387">
        <v>2</v>
      </c>
      <c r="AL387" t="s">
        <v>83</v>
      </c>
      <c r="AM387" t="s">
        <v>84</v>
      </c>
      <c r="AN387" t="s">
        <v>85</v>
      </c>
      <c r="AO387" t="s">
        <v>86</v>
      </c>
      <c r="AP387" t="s">
        <v>74</v>
      </c>
      <c r="AQ387" t="s">
        <v>74</v>
      </c>
      <c r="AR387" t="s">
        <v>87</v>
      </c>
      <c r="AS387" t="s">
        <v>88</v>
      </c>
      <c r="AT387" t="s">
        <v>4389</v>
      </c>
      <c r="AU387">
        <v>1992</v>
      </c>
      <c r="AV387">
        <v>4</v>
      </c>
      <c r="AW387">
        <v>1</v>
      </c>
      <c r="AX387" t="s">
        <v>74</v>
      </c>
      <c r="AY387" t="s">
        <v>74</v>
      </c>
      <c r="AZ387" t="s">
        <v>74</v>
      </c>
      <c r="BA387" t="s">
        <v>74</v>
      </c>
      <c r="BB387">
        <v>3</v>
      </c>
      <c r="BC387">
        <v>8</v>
      </c>
      <c r="BD387" t="s">
        <v>74</v>
      </c>
      <c r="BE387" t="s">
        <v>4408</v>
      </c>
      <c r="BF387" t="str">
        <f>HYPERLINK("http://dx.doi.org/10.1017/S0954102092000038","http://dx.doi.org/10.1017/S0954102092000038")</f>
        <v>http://dx.doi.org/10.1017/S0954102092000038</v>
      </c>
      <c r="BG387" t="s">
        <v>74</v>
      </c>
      <c r="BH387" t="s">
        <v>74</v>
      </c>
      <c r="BI387">
        <v>6</v>
      </c>
      <c r="BJ387" t="s">
        <v>91</v>
      </c>
      <c r="BK387" t="s">
        <v>92</v>
      </c>
      <c r="BL387" t="s">
        <v>93</v>
      </c>
      <c r="BM387" t="s">
        <v>4398</v>
      </c>
      <c r="BN387" t="s">
        <v>74</v>
      </c>
      <c r="BO387" t="s">
        <v>74</v>
      </c>
      <c r="BP387" t="s">
        <v>74</v>
      </c>
      <c r="BQ387" t="s">
        <v>74</v>
      </c>
      <c r="BR387" t="s">
        <v>95</v>
      </c>
      <c r="BS387" t="s">
        <v>4409</v>
      </c>
      <c r="BT387" t="str">
        <f>HYPERLINK("https%3A%2F%2Fwww.webofscience.com%2Fwos%2Fwoscc%2Ffull-record%2FWOS:A1992HH55300003","View Full Record in Web of Science")</f>
        <v>View Full Record in Web of Science</v>
      </c>
    </row>
    <row r="388" spans="1:72" x14ac:dyDescent="0.15">
      <c r="A388" t="s">
        <v>72</v>
      </c>
      <c r="B388" t="s">
        <v>4410</v>
      </c>
      <c r="C388" t="s">
        <v>74</v>
      </c>
      <c r="D388" t="s">
        <v>74</v>
      </c>
      <c r="E388" t="s">
        <v>74</v>
      </c>
      <c r="F388" t="s">
        <v>4410</v>
      </c>
      <c r="G388" t="s">
        <v>74</v>
      </c>
      <c r="H388" t="s">
        <v>74</v>
      </c>
      <c r="I388" t="s">
        <v>4411</v>
      </c>
      <c r="J388" t="s">
        <v>76</v>
      </c>
      <c r="K388" t="s">
        <v>74</v>
      </c>
      <c r="L388" t="s">
        <v>74</v>
      </c>
      <c r="M388" t="s">
        <v>77</v>
      </c>
      <c r="N388" t="s">
        <v>78</v>
      </c>
      <c r="O388" t="s">
        <v>74</v>
      </c>
      <c r="P388" t="s">
        <v>74</v>
      </c>
      <c r="Q388" t="s">
        <v>74</v>
      </c>
      <c r="R388" t="s">
        <v>74</v>
      </c>
      <c r="S388" t="s">
        <v>74</v>
      </c>
      <c r="T388" t="s">
        <v>4412</v>
      </c>
      <c r="U388" t="s">
        <v>74</v>
      </c>
      <c r="V388" t="s">
        <v>4413</v>
      </c>
      <c r="W388" t="s">
        <v>74</v>
      </c>
      <c r="X388" t="s">
        <v>74</v>
      </c>
      <c r="Y388" t="s">
        <v>4414</v>
      </c>
      <c r="Z388" t="s">
        <v>74</v>
      </c>
      <c r="AA388" t="s">
        <v>74</v>
      </c>
      <c r="AB388" t="s">
        <v>74</v>
      </c>
      <c r="AC388" t="s">
        <v>74</v>
      </c>
      <c r="AD388" t="s">
        <v>74</v>
      </c>
      <c r="AE388" t="s">
        <v>74</v>
      </c>
      <c r="AF388" t="s">
        <v>74</v>
      </c>
      <c r="AG388">
        <v>0</v>
      </c>
      <c r="AH388">
        <v>15</v>
      </c>
      <c r="AI388">
        <v>18</v>
      </c>
      <c r="AJ388">
        <v>0</v>
      </c>
      <c r="AK388">
        <v>10</v>
      </c>
      <c r="AL388" t="s">
        <v>83</v>
      </c>
      <c r="AM388" t="s">
        <v>84</v>
      </c>
      <c r="AN388" t="s">
        <v>85</v>
      </c>
      <c r="AO388" t="s">
        <v>86</v>
      </c>
      <c r="AP388" t="s">
        <v>74</v>
      </c>
      <c r="AQ388" t="s">
        <v>74</v>
      </c>
      <c r="AR388" t="s">
        <v>87</v>
      </c>
      <c r="AS388" t="s">
        <v>88</v>
      </c>
      <c r="AT388" t="s">
        <v>4389</v>
      </c>
      <c r="AU388">
        <v>1992</v>
      </c>
      <c r="AV388">
        <v>4</v>
      </c>
      <c r="AW388">
        <v>1</v>
      </c>
      <c r="AX388" t="s">
        <v>74</v>
      </c>
      <c r="AY388" t="s">
        <v>74</v>
      </c>
      <c r="AZ388" t="s">
        <v>74</v>
      </c>
      <c r="BA388" t="s">
        <v>74</v>
      </c>
      <c r="BB388">
        <v>9</v>
      </c>
      <c r="BC388">
        <v>14</v>
      </c>
      <c r="BD388" t="s">
        <v>74</v>
      </c>
      <c r="BE388" t="s">
        <v>4415</v>
      </c>
      <c r="BF388" t="str">
        <f>HYPERLINK("http://dx.doi.org/10.1017/S095410209200004X","http://dx.doi.org/10.1017/S095410209200004X")</f>
        <v>http://dx.doi.org/10.1017/S095410209200004X</v>
      </c>
      <c r="BG388" t="s">
        <v>74</v>
      </c>
      <c r="BH388" t="s">
        <v>74</v>
      </c>
      <c r="BI388">
        <v>6</v>
      </c>
      <c r="BJ388" t="s">
        <v>91</v>
      </c>
      <c r="BK388" t="s">
        <v>92</v>
      </c>
      <c r="BL388" t="s">
        <v>93</v>
      </c>
      <c r="BM388" t="s">
        <v>4398</v>
      </c>
      <c r="BN388" t="s">
        <v>74</v>
      </c>
      <c r="BO388" t="s">
        <v>1112</v>
      </c>
      <c r="BP388" t="s">
        <v>74</v>
      </c>
      <c r="BQ388" t="s">
        <v>74</v>
      </c>
      <c r="BR388" t="s">
        <v>95</v>
      </c>
      <c r="BS388" t="s">
        <v>4416</v>
      </c>
      <c r="BT388" t="str">
        <f>HYPERLINK("https%3A%2F%2Fwww.webofscience.com%2Fwos%2Fwoscc%2Ffull-record%2FWOS:A1992HH55300004","View Full Record in Web of Science")</f>
        <v>View Full Record in Web of Science</v>
      </c>
    </row>
    <row r="389" spans="1:72" x14ac:dyDescent="0.15">
      <c r="A389" t="s">
        <v>72</v>
      </c>
      <c r="B389" t="s">
        <v>4417</v>
      </c>
      <c r="C389" t="s">
        <v>74</v>
      </c>
      <c r="D389" t="s">
        <v>74</v>
      </c>
      <c r="E389" t="s">
        <v>74</v>
      </c>
      <c r="F389" t="s">
        <v>4417</v>
      </c>
      <c r="G389" t="s">
        <v>74</v>
      </c>
      <c r="H389" t="s">
        <v>74</v>
      </c>
      <c r="I389" t="s">
        <v>4418</v>
      </c>
      <c r="J389" t="s">
        <v>76</v>
      </c>
      <c r="K389" t="s">
        <v>74</v>
      </c>
      <c r="L389" t="s">
        <v>74</v>
      </c>
      <c r="M389" t="s">
        <v>77</v>
      </c>
      <c r="N389" t="s">
        <v>78</v>
      </c>
      <c r="O389" t="s">
        <v>74</v>
      </c>
      <c r="P389" t="s">
        <v>74</v>
      </c>
      <c r="Q389" t="s">
        <v>74</v>
      </c>
      <c r="R389" t="s">
        <v>74</v>
      </c>
      <c r="S389" t="s">
        <v>74</v>
      </c>
      <c r="T389" t="s">
        <v>4419</v>
      </c>
      <c r="U389" t="s">
        <v>74</v>
      </c>
      <c r="V389" t="s">
        <v>4420</v>
      </c>
      <c r="W389" t="s">
        <v>74</v>
      </c>
      <c r="X389" t="s">
        <v>74</v>
      </c>
      <c r="Y389" t="s">
        <v>4421</v>
      </c>
      <c r="Z389" t="s">
        <v>74</v>
      </c>
      <c r="AA389" t="s">
        <v>4422</v>
      </c>
      <c r="AB389" t="s">
        <v>4423</v>
      </c>
      <c r="AC389" t="s">
        <v>74</v>
      </c>
      <c r="AD389" t="s">
        <v>74</v>
      </c>
      <c r="AE389" t="s">
        <v>74</v>
      </c>
      <c r="AF389" t="s">
        <v>74</v>
      </c>
      <c r="AG389">
        <v>0</v>
      </c>
      <c r="AH389">
        <v>24</v>
      </c>
      <c r="AI389">
        <v>26</v>
      </c>
      <c r="AJ389">
        <v>1</v>
      </c>
      <c r="AK389">
        <v>9</v>
      </c>
      <c r="AL389" t="s">
        <v>83</v>
      </c>
      <c r="AM389" t="s">
        <v>84</v>
      </c>
      <c r="AN389" t="s">
        <v>85</v>
      </c>
      <c r="AO389" t="s">
        <v>86</v>
      </c>
      <c r="AP389" t="s">
        <v>74</v>
      </c>
      <c r="AQ389" t="s">
        <v>74</v>
      </c>
      <c r="AR389" t="s">
        <v>87</v>
      </c>
      <c r="AS389" t="s">
        <v>88</v>
      </c>
      <c r="AT389" t="s">
        <v>4389</v>
      </c>
      <c r="AU389">
        <v>1992</v>
      </c>
      <c r="AV389">
        <v>4</v>
      </c>
      <c r="AW389">
        <v>1</v>
      </c>
      <c r="AX389" t="s">
        <v>74</v>
      </c>
      <c r="AY389" t="s">
        <v>74</v>
      </c>
      <c r="AZ389" t="s">
        <v>74</v>
      </c>
      <c r="BA389" t="s">
        <v>74</v>
      </c>
      <c r="BB389">
        <v>15</v>
      </c>
      <c r="BC389">
        <v>22</v>
      </c>
      <c r="BD389" t="s">
        <v>74</v>
      </c>
      <c r="BE389" t="s">
        <v>4424</v>
      </c>
      <c r="BF389" t="str">
        <f>HYPERLINK("http://dx.doi.org/10.1017/S0954102092000051","http://dx.doi.org/10.1017/S0954102092000051")</f>
        <v>http://dx.doi.org/10.1017/S0954102092000051</v>
      </c>
      <c r="BG389" t="s">
        <v>74</v>
      </c>
      <c r="BH389" t="s">
        <v>74</v>
      </c>
      <c r="BI389">
        <v>8</v>
      </c>
      <c r="BJ389" t="s">
        <v>91</v>
      </c>
      <c r="BK389" t="s">
        <v>92</v>
      </c>
      <c r="BL389" t="s">
        <v>93</v>
      </c>
      <c r="BM389" t="s">
        <v>4398</v>
      </c>
      <c r="BN389" t="s">
        <v>74</v>
      </c>
      <c r="BO389" t="s">
        <v>975</v>
      </c>
      <c r="BP389" t="s">
        <v>74</v>
      </c>
      <c r="BQ389" t="s">
        <v>74</v>
      </c>
      <c r="BR389" t="s">
        <v>95</v>
      </c>
      <c r="BS389" t="s">
        <v>4425</v>
      </c>
      <c r="BT389" t="str">
        <f>HYPERLINK("https%3A%2F%2Fwww.webofscience.com%2Fwos%2Fwoscc%2Ffull-record%2FWOS:A1992HH55300005","View Full Record in Web of Science")</f>
        <v>View Full Record in Web of Science</v>
      </c>
    </row>
    <row r="390" spans="1:72" x14ac:dyDescent="0.15">
      <c r="A390" t="s">
        <v>72</v>
      </c>
      <c r="B390" t="s">
        <v>4426</v>
      </c>
      <c r="C390" t="s">
        <v>74</v>
      </c>
      <c r="D390" t="s">
        <v>74</v>
      </c>
      <c r="E390" t="s">
        <v>74</v>
      </c>
      <c r="F390" t="s">
        <v>4426</v>
      </c>
      <c r="G390" t="s">
        <v>74</v>
      </c>
      <c r="H390" t="s">
        <v>74</v>
      </c>
      <c r="I390" t="s">
        <v>4427</v>
      </c>
      <c r="J390" t="s">
        <v>76</v>
      </c>
      <c r="K390" t="s">
        <v>74</v>
      </c>
      <c r="L390" t="s">
        <v>74</v>
      </c>
      <c r="M390" t="s">
        <v>77</v>
      </c>
      <c r="N390" t="s">
        <v>78</v>
      </c>
      <c r="O390" t="s">
        <v>74</v>
      </c>
      <c r="P390" t="s">
        <v>74</v>
      </c>
      <c r="Q390" t="s">
        <v>74</v>
      </c>
      <c r="R390" t="s">
        <v>74</v>
      </c>
      <c r="S390" t="s">
        <v>74</v>
      </c>
      <c r="T390" t="s">
        <v>4428</v>
      </c>
      <c r="U390" t="s">
        <v>74</v>
      </c>
      <c r="V390" t="s">
        <v>4429</v>
      </c>
      <c r="W390" t="s">
        <v>74</v>
      </c>
      <c r="X390" t="s">
        <v>74</v>
      </c>
      <c r="Y390" t="s">
        <v>4430</v>
      </c>
      <c r="Z390" t="s">
        <v>74</v>
      </c>
      <c r="AA390" t="s">
        <v>74</v>
      </c>
      <c r="AB390" t="s">
        <v>74</v>
      </c>
      <c r="AC390" t="s">
        <v>74</v>
      </c>
      <c r="AD390" t="s">
        <v>74</v>
      </c>
      <c r="AE390" t="s">
        <v>74</v>
      </c>
      <c r="AF390" t="s">
        <v>74</v>
      </c>
      <c r="AG390">
        <v>0</v>
      </c>
      <c r="AH390">
        <v>49</v>
      </c>
      <c r="AI390">
        <v>51</v>
      </c>
      <c r="AJ390">
        <v>0</v>
      </c>
      <c r="AK390">
        <v>7</v>
      </c>
      <c r="AL390" t="s">
        <v>83</v>
      </c>
      <c r="AM390" t="s">
        <v>84</v>
      </c>
      <c r="AN390" t="s">
        <v>85</v>
      </c>
      <c r="AO390" t="s">
        <v>86</v>
      </c>
      <c r="AP390" t="s">
        <v>74</v>
      </c>
      <c r="AQ390" t="s">
        <v>74</v>
      </c>
      <c r="AR390" t="s">
        <v>87</v>
      </c>
      <c r="AS390" t="s">
        <v>88</v>
      </c>
      <c r="AT390" t="s">
        <v>4389</v>
      </c>
      <c r="AU390">
        <v>1992</v>
      </c>
      <c r="AV390">
        <v>4</v>
      </c>
      <c r="AW390">
        <v>1</v>
      </c>
      <c r="AX390" t="s">
        <v>74</v>
      </c>
      <c r="AY390" t="s">
        <v>74</v>
      </c>
      <c r="AZ390" t="s">
        <v>74</v>
      </c>
      <c r="BA390" t="s">
        <v>74</v>
      </c>
      <c r="BB390">
        <v>23</v>
      </c>
      <c r="BC390">
        <v>30</v>
      </c>
      <c r="BD390" t="s">
        <v>74</v>
      </c>
      <c r="BE390" t="s">
        <v>4431</v>
      </c>
      <c r="BF390" t="str">
        <f>HYPERLINK("http://dx.doi.org/10.1017/S0954102092000063","http://dx.doi.org/10.1017/S0954102092000063")</f>
        <v>http://dx.doi.org/10.1017/S0954102092000063</v>
      </c>
      <c r="BG390" t="s">
        <v>74</v>
      </c>
      <c r="BH390" t="s">
        <v>74</v>
      </c>
      <c r="BI390">
        <v>8</v>
      </c>
      <c r="BJ390" t="s">
        <v>91</v>
      </c>
      <c r="BK390" t="s">
        <v>92</v>
      </c>
      <c r="BL390" t="s">
        <v>93</v>
      </c>
      <c r="BM390" t="s">
        <v>4398</v>
      </c>
      <c r="BN390" t="s">
        <v>74</v>
      </c>
      <c r="BO390" t="s">
        <v>74</v>
      </c>
      <c r="BP390" t="s">
        <v>74</v>
      </c>
      <c r="BQ390" t="s">
        <v>74</v>
      </c>
      <c r="BR390" t="s">
        <v>95</v>
      </c>
      <c r="BS390" t="s">
        <v>4432</v>
      </c>
      <c r="BT390" t="str">
        <f>HYPERLINK("https%3A%2F%2Fwww.webofscience.com%2Fwos%2Fwoscc%2Ffull-record%2FWOS:A1992HH55300006","View Full Record in Web of Science")</f>
        <v>View Full Record in Web of Science</v>
      </c>
    </row>
    <row r="391" spans="1:72" x14ac:dyDescent="0.15">
      <c r="A391" t="s">
        <v>72</v>
      </c>
      <c r="B391" t="s">
        <v>4433</v>
      </c>
      <c r="C391" t="s">
        <v>74</v>
      </c>
      <c r="D391" t="s">
        <v>74</v>
      </c>
      <c r="E391" t="s">
        <v>74</v>
      </c>
      <c r="F391" t="s">
        <v>4433</v>
      </c>
      <c r="G391" t="s">
        <v>74</v>
      </c>
      <c r="H391" t="s">
        <v>74</v>
      </c>
      <c r="I391" t="s">
        <v>4434</v>
      </c>
      <c r="J391" t="s">
        <v>76</v>
      </c>
      <c r="K391" t="s">
        <v>74</v>
      </c>
      <c r="L391" t="s">
        <v>74</v>
      </c>
      <c r="M391" t="s">
        <v>77</v>
      </c>
      <c r="N391" t="s">
        <v>78</v>
      </c>
      <c r="O391" t="s">
        <v>74</v>
      </c>
      <c r="P391" t="s">
        <v>74</v>
      </c>
      <c r="Q391" t="s">
        <v>74</v>
      </c>
      <c r="R391" t="s">
        <v>74</v>
      </c>
      <c r="S391" t="s">
        <v>74</v>
      </c>
      <c r="T391" t="s">
        <v>4435</v>
      </c>
      <c r="U391" t="s">
        <v>74</v>
      </c>
      <c r="V391" t="s">
        <v>4436</v>
      </c>
      <c r="W391" t="s">
        <v>74</v>
      </c>
      <c r="X391" t="s">
        <v>74</v>
      </c>
      <c r="Y391" t="s">
        <v>4437</v>
      </c>
      <c r="Z391" t="s">
        <v>74</v>
      </c>
      <c r="AA391" t="s">
        <v>74</v>
      </c>
      <c r="AB391" t="s">
        <v>74</v>
      </c>
      <c r="AC391" t="s">
        <v>74</v>
      </c>
      <c r="AD391" t="s">
        <v>74</v>
      </c>
      <c r="AE391" t="s">
        <v>74</v>
      </c>
      <c r="AF391" t="s">
        <v>74</v>
      </c>
      <c r="AG391">
        <v>0</v>
      </c>
      <c r="AH391">
        <v>132</v>
      </c>
      <c r="AI391">
        <v>143</v>
      </c>
      <c r="AJ391">
        <v>5</v>
      </c>
      <c r="AK391">
        <v>34</v>
      </c>
      <c r="AL391" t="s">
        <v>83</v>
      </c>
      <c r="AM391" t="s">
        <v>84</v>
      </c>
      <c r="AN391" t="s">
        <v>85</v>
      </c>
      <c r="AO391" t="s">
        <v>86</v>
      </c>
      <c r="AP391" t="s">
        <v>74</v>
      </c>
      <c r="AQ391" t="s">
        <v>74</v>
      </c>
      <c r="AR391" t="s">
        <v>87</v>
      </c>
      <c r="AS391" t="s">
        <v>88</v>
      </c>
      <c r="AT391" t="s">
        <v>4389</v>
      </c>
      <c r="AU391">
        <v>1992</v>
      </c>
      <c r="AV391">
        <v>4</v>
      </c>
      <c r="AW391">
        <v>1</v>
      </c>
      <c r="AX391" t="s">
        <v>74</v>
      </c>
      <c r="AY391" t="s">
        <v>74</v>
      </c>
      <c r="AZ391" t="s">
        <v>74</v>
      </c>
      <c r="BA391" t="s">
        <v>74</v>
      </c>
      <c r="BB391">
        <v>31</v>
      </c>
      <c r="BC391">
        <v>36</v>
      </c>
      <c r="BD391" t="s">
        <v>74</v>
      </c>
      <c r="BE391" t="s">
        <v>4438</v>
      </c>
      <c r="BF391" t="str">
        <f>HYPERLINK("http://dx.doi.org/10.1017/S0954102092000075","http://dx.doi.org/10.1017/S0954102092000075")</f>
        <v>http://dx.doi.org/10.1017/S0954102092000075</v>
      </c>
      <c r="BG391" t="s">
        <v>74</v>
      </c>
      <c r="BH391" t="s">
        <v>74</v>
      </c>
      <c r="BI391">
        <v>6</v>
      </c>
      <c r="BJ391" t="s">
        <v>91</v>
      </c>
      <c r="BK391" t="s">
        <v>92</v>
      </c>
      <c r="BL391" t="s">
        <v>93</v>
      </c>
      <c r="BM391" t="s">
        <v>4398</v>
      </c>
      <c r="BN391" t="s">
        <v>74</v>
      </c>
      <c r="BO391" t="s">
        <v>74</v>
      </c>
      <c r="BP391" t="s">
        <v>74</v>
      </c>
      <c r="BQ391" t="s">
        <v>74</v>
      </c>
      <c r="BR391" t="s">
        <v>95</v>
      </c>
      <c r="BS391" t="s">
        <v>4439</v>
      </c>
      <c r="BT391" t="str">
        <f>HYPERLINK("https%3A%2F%2Fwww.webofscience.com%2Fwos%2Fwoscc%2Ffull-record%2FWOS:A1992HH55300007","View Full Record in Web of Science")</f>
        <v>View Full Record in Web of Science</v>
      </c>
    </row>
    <row r="392" spans="1:72" x14ac:dyDescent="0.15">
      <c r="A392" t="s">
        <v>72</v>
      </c>
      <c r="B392" t="s">
        <v>4440</v>
      </c>
      <c r="C392" t="s">
        <v>74</v>
      </c>
      <c r="D392" t="s">
        <v>74</v>
      </c>
      <c r="E392" t="s">
        <v>74</v>
      </c>
      <c r="F392" t="s">
        <v>4440</v>
      </c>
      <c r="G392" t="s">
        <v>74</v>
      </c>
      <c r="H392" t="s">
        <v>74</v>
      </c>
      <c r="I392" t="s">
        <v>4441</v>
      </c>
      <c r="J392" t="s">
        <v>76</v>
      </c>
      <c r="K392" t="s">
        <v>74</v>
      </c>
      <c r="L392" t="s">
        <v>74</v>
      </c>
      <c r="M392" t="s">
        <v>77</v>
      </c>
      <c r="N392" t="s">
        <v>78</v>
      </c>
      <c r="O392" t="s">
        <v>74</v>
      </c>
      <c r="P392" t="s">
        <v>74</v>
      </c>
      <c r="Q392" t="s">
        <v>74</v>
      </c>
      <c r="R392" t="s">
        <v>74</v>
      </c>
      <c r="S392" t="s">
        <v>74</v>
      </c>
      <c r="T392" t="s">
        <v>4442</v>
      </c>
      <c r="U392" t="s">
        <v>74</v>
      </c>
      <c r="V392" t="s">
        <v>4443</v>
      </c>
      <c r="W392" t="s">
        <v>74</v>
      </c>
      <c r="X392" t="s">
        <v>74</v>
      </c>
      <c r="Y392" t="s">
        <v>4444</v>
      </c>
      <c r="Z392" t="s">
        <v>74</v>
      </c>
      <c r="AA392" t="s">
        <v>74</v>
      </c>
      <c r="AB392" t="s">
        <v>74</v>
      </c>
      <c r="AC392" t="s">
        <v>74</v>
      </c>
      <c r="AD392" t="s">
        <v>74</v>
      </c>
      <c r="AE392" t="s">
        <v>74</v>
      </c>
      <c r="AF392" t="s">
        <v>74</v>
      </c>
      <c r="AG392">
        <v>0</v>
      </c>
      <c r="AH392">
        <v>37</v>
      </c>
      <c r="AI392">
        <v>38</v>
      </c>
      <c r="AJ392">
        <v>1</v>
      </c>
      <c r="AK392">
        <v>4</v>
      </c>
      <c r="AL392" t="s">
        <v>83</v>
      </c>
      <c r="AM392" t="s">
        <v>84</v>
      </c>
      <c r="AN392" t="s">
        <v>85</v>
      </c>
      <c r="AO392" t="s">
        <v>86</v>
      </c>
      <c r="AP392" t="s">
        <v>74</v>
      </c>
      <c r="AQ392" t="s">
        <v>74</v>
      </c>
      <c r="AR392" t="s">
        <v>87</v>
      </c>
      <c r="AS392" t="s">
        <v>88</v>
      </c>
      <c r="AT392" t="s">
        <v>4389</v>
      </c>
      <c r="AU392">
        <v>1992</v>
      </c>
      <c r="AV392">
        <v>4</v>
      </c>
      <c r="AW392">
        <v>1</v>
      </c>
      <c r="AX392" t="s">
        <v>74</v>
      </c>
      <c r="AY392" t="s">
        <v>74</v>
      </c>
      <c r="AZ392" t="s">
        <v>74</v>
      </c>
      <c r="BA392" t="s">
        <v>74</v>
      </c>
      <c r="BB392">
        <v>37</v>
      </c>
      <c r="BC392">
        <v>39</v>
      </c>
      <c r="BD392" t="s">
        <v>74</v>
      </c>
      <c r="BE392" t="s">
        <v>4445</v>
      </c>
      <c r="BF392" t="str">
        <f>HYPERLINK("http://dx.doi.org/10.1017/S0954102092000087","http://dx.doi.org/10.1017/S0954102092000087")</f>
        <v>http://dx.doi.org/10.1017/S0954102092000087</v>
      </c>
      <c r="BG392" t="s">
        <v>74</v>
      </c>
      <c r="BH392" t="s">
        <v>74</v>
      </c>
      <c r="BI392">
        <v>3</v>
      </c>
      <c r="BJ392" t="s">
        <v>91</v>
      </c>
      <c r="BK392" t="s">
        <v>92</v>
      </c>
      <c r="BL392" t="s">
        <v>93</v>
      </c>
      <c r="BM392" t="s">
        <v>4398</v>
      </c>
      <c r="BN392" t="s">
        <v>74</v>
      </c>
      <c r="BO392" t="s">
        <v>975</v>
      </c>
      <c r="BP392" t="s">
        <v>74</v>
      </c>
      <c r="BQ392" t="s">
        <v>74</v>
      </c>
      <c r="BR392" t="s">
        <v>95</v>
      </c>
      <c r="BS392" t="s">
        <v>4446</v>
      </c>
      <c r="BT392" t="str">
        <f>HYPERLINK("https%3A%2F%2Fwww.webofscience.com%2Fwos%2Fwoscc%2Ffull-record%2FWOS:A1992HH55300008","View Full Record in Web of Science")</f>
        <v>View Full Record in Web of Science</v>
      </c>
    </row>
    <row r="393" spans="1:72" x14ac:dyDescent="0.15">
      <c r="A393" t="s">
        <v>72</v>
      </c>
      <c r="B393" t="s">
        <v>4150</v>
      </c>
      <c r="C393" t="s">
        <v>74</v>
      </c>
      <c r="D393" t="s">
        <v>74</v>
      </c>
      <c r="E393" t="s">
        <v>74</v>
      </c>
      <c r="F393" t="s">
        <v>4150</v>
      </c>
      <c r="G393" t="s">
        <v>74</v>
      </c>
      <c r="H393" t="s">
        <v>74</v>
      </c>
      <c r="I393" t="s">
        <v>4447</v>
      </c>
      <c r="J393" t="s">
        <v>76</v>
      </c>
      <c r="K393" t="s">
        <v>74</v>
      </c>
      <c r="L393" t="s">
        <v>74</v>
      </c>
      <c r="M393" t="s">
        <v>77</v>
      </c>
      <c r="N393" t="s">
        <v>78</v>
      </c>
      <c r="O393" t="s">
        <v>74</v>
      </c>
      <c r="P393" t="s">
        <v>74</v>
      </c>
      <c r="Q393" t="s">
        <v>74</v>
      </c>
      <c r="R393" t="s">
        <v>74</v>
      </c>
      <c r="S393" t="s">
        <v>74</v>
      </c>
      <c r="T393" t="s">
        <v>4448</v>
      </c>
      <c r="U393" t="s">
        <v>74</v>
      </c>
      <c r="V393" t="s">
        <v>4449</v>
      </c>
      <c r="W393" t="s">
        <v>74</v>
      </c>
      <c r="X393" t="s">
        <v>74</v>
      </c>
      <c r="Y393" t="s">
        <v>4155</v>
      </c>
      <c r="Z393" t="s">
        <v>74</v>
      </c>
      <c r="AA393" t="s">
        <v>74</v>
      </c>
      <c r="AB393" t="s">
        <v>74</v>
      </c>
      <c r="AC393" t="s">
        <v>74</v>
      </c>
      <c r="AD393" t="s">
        <v>74</v>
      </c>
      <c r="AE393" t="s">
        <v>74</v>
      </c>
      <c r="AF393" t="s">
        <v>74</v>
      </c>
      <c r="AG393">
        <v>0</v>
      </c>
      <c r="AH393">
        <v>15</v>
      </c>
      <c r="AI393">
        <v>18</v>
      </c>
      <c r="AJ393">
        <v>1</v>
      </c>
      <c r="AK393">
        <v>7</v>
      </c>
      <c r="AL393" t="s">
        <v>83</v>
      </c>
      <c r="AM393" t="s">
        <v>84</v>
      </c>
      <c r="AN393" t="s">
        <v>85</v>
      </c>
      <c r="AO393" t="s">
        <v>86</v>
      </c>
      <c r="AP393" t="s">
        <v>74</v>
      </c>
      <c r="AQ393" t="s">
        <v>74</v>
      </c>
      <c r="AR393" t="s">
        <v>87</v>
      </c>
      <c r="AS393" t="s">
        <v>88</v>
      </c>
      <c r="AT393" t="s">
        <v>4389</v>
      </c>
      <c r="AU393">
        <v>1992</v>
      </c>
      <c r="AV393">
        <v>4</v>
      </c>
      <c r="AW393">
        <v>1</v>
      </c>
      <c r="AX393" t="s">
        <v>74</v>
      </c>
      <c r="AY393" t="s">
        <v>74</v>
      </c>
      <c r="AZ393" t="s">
        <v>74</v>
      </c>
      <c r="BA393" t="s">
        <v>74</v>
      </c>
      <c r="BB393">
        <v>41</v>
      </c>
      <c r="BC393">
        <v>50</v>
      </c>
      <c r="BD393" t="s">
        <v>74</v>
      </c>
      <c r="BE393" t="s">
        <v>4450</v>
      </c>
      <c r="BF393" t="str">
        <f>HYPERLINK("http://dx.doi.org/10.1017/S0954102092000099","http://dx.doi.org/10.1017/S0954102092000099")</f>
        <v>http://dx.doi.org/10.1017/S0954102092000099</v>
      </c>
      <c r="BG393" t="s">
        <v>74</v>
      </c>
      <c r="BH393" t="s">
        <v>74</v>
      </c>
      <c r="BI393">
        <v>10</v>
      </c>
      <c r="BJ393" t="s">
        <v>91</v>
      </c>
      <c r="BK393" t="s">
        <v>92</v>
      </c>
      <c r="BL393" t="s">
        <v>93</v>
      </c>
      <c r="BM393" t="s">
        <v>4398</v>
      </c>
      <c r="BN393" t="s">
        <v>74</v>
      </c>
      <c r="BO393" t="s">
        <v>74</v>
      </c>
      <c r="BP393" t="s">
        <v>74</v>
      </c>
      <c r="BQ393" t="s">
        <v>74</v>
      </c>
      <c r="BR393" t="s">
        <v>95</v>
      </c>
      <c r="BS393" t="s">
        <v>4451</v>
      </c>
      <c r="BT393" t="str">
        <f>HYPERLINK("https%3A%2F%2Fwww.webofscience.com%2Fwos%2Fwoscc%2Ffull-record%2FWOS:A1992HH55300009","View Full Record in Web of Science")</f>
        <v>View Full Record in Web of Science</v>
      </c>
    </row>
    <row r="394" spans="1:72" x14ac:dyDescent="0.15">
      <c r="A394" t="s">
        <v>72</v>
      </c>
      <c r="B394" t="s">
        <v>2633</v>
      </c>
      <c r="C394" t="s">
        <v>74</v>
      </c>
      <c r="D394" t="s">
        <v>74</v>
      </c>
      <c r="E394" t="s">
        <v>74</v>
      </c>
      <c r="F394" t="s">
        <v>2633</v>
      </c>
      <c r="G394" t="s">
        <v>74</v>
      </c>
      <c r="H394" t="s">
        <v>74</v>
      </c>
      <c r="I394" t="s">
        <v>4452</v>
      </c>
      <c r="J394" t="s">
        <v>76</v>
      </c>
      <c r="K394" t="s">
        <v>74</v>
      </c>
      <c r="L394" t="s">
        <v>74</v>
      </c>
      <c r="M394" t="s">
        <v>77</v>
      </c>
      <c r="N394" t="s">
        <v>78</v>
      </c>
      <c r="O394" t="s">
        <v>74</v>
      </c>
      <c r="P394" t="s">
        <v>74</v>
      </c>
      <c r="Q394" t="s">
        <v>74</v>
      </c>
      <c r="R394" t="s">
        <v>74</v>
      </c>
      <c r="S394" t="s">
        <v>74</v>
      </c>
      <c r="T394" t="s">
        <v>4453</v>
      </c>
      <c r="U394" t="s">
        <v>74</v>
      </c>
      <c r="V394" t="s">
        <v>4454</v>
      </c>
      <c r="W394" t="s">
        <v>74</v>
      </c>
      <c r="X394" t="s">
        <v>74</v>
      </c>
      <c r="Y394" t="s">
        <v>4455</v>
      </c>
      <c r="Z394" t="s">
        <v>74</v>
      </c>
      <c r="AA394" t="s">
        <v>74</v>
      </c>
      <c r="AB394" t="s">
        <v>74</v>
      </c>
      <c r="AC394" t="s">
        <v>74</v>
      </c>
      <c r="AD394" t="s">
        <v>74</v>
      </c>
      <c r="AE394" t="s">
        <v>74</v>
      </c>
      <c r="AF394" t="s">
        <v>74</v>
      </c>
      <c r="AG394">
        <v>0</v>
      </c>
      <c r="AH394">
        <v>14</v>
      </c>
      <c r="AI394">
        <v>16</v>
      </c>
      <c r="AJ394">
        <v>0</v>
      </c>
      <c r="AK394">
        <v>2</v>
      </c>
      <c r="AL394" t="s">
        <v>1392</v>
      </c>
      <c r="AM394" t="s">
        <v>205</v>
      </c>
      <c r="AN394" t="s">
        <v>1525</v>
      </c>
      <c r="AO394" t="s">
        <v>86</v>
      </c>
      <c r="AP394" t="s">
        <v>74</v>
      </c>
      <c r="AQ394" t="s">
        <v>74</v>
      </c>
      <c r="AR394" t="s">
        <v>87</v>
      </c>
      <c r="AS394" t="s">
        <v>88</v>
      </c>
      <c r="AT394" t="s">
        <v>4389</v>
      </c>
      <c r="AU394">
        <v>1992</v>
      </c>
      <c r="AV394">
        <v>4</v>
      </c>
      <c r="AW394">
        <v>1</v>
      </c>
      <c r="AX394" t="s">
        <v>74</v>
      </c>
      <c r="AY394" t="s">
        <v>74</v>
      </c>
      <c r="AZ394" t="s">
        <v>74</v>
      </c>
      <c r="BA394" t="s">
        <v>74</v>
      </c>
      <c r="BB394">
        <v>51</v>
      </c>
      <c r="BC394">
        <v>55</v>
      </c>
      <c r="BD394" t="s">
        <v>74</v>
      </c>
      <c r="BE394" t="s">
        <v>4456</v>
      </c>
      <c r="BF394" t="str">
        <f>HYPERLINK("http://dx.doi.org/10.1017/S0954102092000105","http://dx.doi.org/10.1017/S0954102092000105")</f>
        <v>http://dx.doi.org/10.1017/S0954102092000105</v>
      </c>
      <c r="BG394" t="s">
        <v>74</v>
      </c>
      <c r="BH394" t="s">
        <v>74</v>
      </c>
      <c r="BI394">
        <v>5</v>
      </c>
      <c r="BJ394" t="s">
        <v>91</v>
      </c>
      <c r="BK394" t="s">
        <v>92</v>
      </c>
      <c r="BL394" t="s">
        <v>93</v>
      </c>
      <c r="BM394" t="s">
        <v>4398</v>
      </c>
      <c r="BN394" t="s">
        <v>74</v>
      </c>
      <c r="BO394" t="s">
        <v>74</v>
      </c>
      <c r="BP394" t="s">
        <v>74</v>
      </c>
      <c r="BQ394" t="s">
        <v>74</v>
      </c>
      <c r="BR394" t="s">
        <v>95</v>
      </c>
      <c r="BS394" t="s">
        <v>4457</v>
      </c>
      <c r="BT394" t="str">
        <f>HYPERLINK("https%3A%2F%2Fwww.webofscience.com%2Fwos%2Fwoscc%2Ffull-record%2FWOS:A1992HH55300010","View Full Record in Web of Science")</f>
        <v>View Full Record in Web of Science</v>
      </c>
    </row>
    <row r="395" spans="1:72" x14ac:dyDescent="0.15">
      <c r="A395" t="s">
        <v>72</v>
      </c>
      <c r="B395" t="s">
        <v>4458</v>
      </c>
      <c r="C395" t="s">
        <v>74</v>
      </c>
      <c r="D395" t="s">
        <v>74</v>
      </c>
      <c r="E395" t="s">
        <v>74</v>
      </c>
      <c r="F395" t="s">
        <v>4458</v>
      </c>
      <c r="G395" t="s">
        <v>74</v>
      </c>
      <c r="H395" t="s">
        <v>74</v>
      </c>
      <c r="I395" t="s">
        <v>4459</v>
      </c>
      <c r="J395" t="s">
        <v>76</v>
      </c>
      <c r="K395" t="s">
        <v>74</v>
      </c>
      <c r="L395" t="s">
        <v>74</v>
      </c>
      <c r="M395" t="s">
        <v>77</v>
      </c>
      <c r="N395" t="s">
        <v>337</v>
      </c>
      <c r="O395" t="s">
        <v>74</v>
      </c>
      <c r="P395" t="s">
        <v>74</v>
      </c>
      <c r="Q395" t="s">
        <v>74</v>
      </c>
      <c r="R395" t="s">
        <v>74</v>
      </c>
      <c r="S395" t="s">
        <v>74</v>
      </c>
      <c r="T395" t="s">
        <v>74</v>
      </c>
      <c r="U395" t="s">
        <v>74</v>
      </c>
      <c r="V395" t="s">
        <v>74</v>
      </c>
      <c r="W395" t="s">
        <v>74</v>
      </c>
      <c r="X395" t="s">
        <v>74</v>
      </c>
      <c r="Y395" t="s">
        <v>4460</v>
      </c>
      <c r="Z395" t="s">
        <v>74</v>
      </c>
      <c r="AA395" t="s">
        <v>4461</v>
      </c>
      <c r="AB395" t="s">
        <v>4462</v>
      </c>
      <c r="AC395" t="s">
        <v>74</v>
      </c>
      <c r="AD395" t="s">
        <v>74</v>
      </c>
      <c r="AE395" t="s">
        <v>74</v>
      </c>
      <c r="AF395" t="s">
        <v>74</v>
      </c>
      <c r="AG395">
        <v>0</v>
      </c>
      <c r="AH395">
        <v>3</v>
      </c>
      <c r="AI395">
        <v>4</v>
      </c>
      <c r="AJ395">
        <v>0</v>
      </c>
      <c r="AK395">
        <v>1</v>
      </c>
      <c r="AL395" t="s">
        <v>1392</v>
      </c>
      <c r="AM395" t="s">
        <v>205</v>
      </c>
      <c r="AN395" t="s">
        <v>1525</v>
      </c>
      <c r="AO395" t="s">
        <v>86</v>
      </c>
      <c r="AP395" t="s">
        <v>4401</v>
      </c>
      <c r="AQ395" t="s">
        <v>74</v>
      </c>
      <c r="AR395" t="s">
        <v>87</v>
      </c>
      <c r="AS395" t="s">
        <v>88</v>
      </c>
      <c r="AT395" t="s">
        <v>4389</v>
      </c>
      <c r="AU395">
        <v>1992</v>
      </c>
      <c r="AV395">
        <v>4</v>
      </c>
      <c r="AW395">
        <v>1</v>
      </c>
      <c r="AX395" t="s">
        <v>74</v>
      </c>
      <c r="AY395" t="s">
        <v>74</v>
      </c>
      <c r="AZ395" t="s">
        <v>74</v>
      </c>
      <c r="BA395" t="s">
        <v>74</v>
      </c>
      <c r="BB395">
        <v>57</v>
      </c>
      <c r="BC395">
        <v>58</v>
      </c>
      <c r="BD395" t="s">
        <v>74</v>
      </c>
      <c r="BE395" t="s">
        <v>4463</v>
      </c>
      <c r="BF395" t="str">
        <f>HYPERLINK("http://dx.doi.org/10.1017/S0954102092000117","http://dx.doi.org/10.1017/S0954102092000117")</f>
        <v>http://dx.doi.org/10.1017/S0954102092000117</v>
      </c>
      <c r="BG395" t="s">
        <v>74</v>
      </c>
      <c r="BH395" t="s">
        <v>74</v>
      </c>
      <c r="BI395">
        <v>2</v>
      </c>
      <c r="BJ395" t="s">
        <v>91</v>
      </c>
      <c r="BK395" t="s">
        <v>92</v>
      </c>
      <c r="BL395" t="s">
        <v>93</v>
      </c>
      <c r="BM395" t="s">
        <v>4398</v>
      </c>
      <c r="BN395" t="s">
        <v>74</v>
      </c>
      <c r="BO395" t="s">
        <v>74</v>
      </c>
      <c r="BP395" t="s">
        <v>74</v>
      </c>
      <c r="BQ395" t="s">
        <v>74</v>
      </c>
      <c r="BR395" t="s">
        <v>95</v>
      </c>
      <c r="BS395" t="s">
        <v>4464</v>
      </c>
      <c r="BT395" t="str">
        <f>HYPERLINK("https%3A%2F%2Fwww.webofscience.com%2Fwos%2Fwoscc%2Ffull-record%2FWOS:A1992HH55300011","View Full Record in Web of Science")</f>
        <v>View Full Record in Web of Science</v>
      </c>
    </row>
    <row r="396" spans="1:72" x14ac:dyDescent="0.15">
      <c r="A396" t="s">
        <v>72</v>
      </c>
      <c r="B396" t="s">
        <v>4465</v>
      </c>
      <c r="C396" t="s">
        <v>74</v>
      </c>
      <c r="D396" t="s">
        <v>74</v>
      </c>
      <c r="E396" t="s">
        <v>74</v>
      </c>
      <c r="F396" t="s">
        <v>4465</v>
      </c>
      <c r="G396" t="s">
        <v>74</v>
      </c>
      <c r="H396" t="s">
        <v>74</v>
      </c>
      <c r="I396" t="s">
        <v>4466</v>
      </c>
      <c r="J396" t="s">
        <v>76</v>
      </c>
      <c r="K396" t="s">
        <v>74</v>
      </c>
      <c r="L396" t="s">
        <v>74</v>
      </c>
      <c r="M396" t="s">
        <v>77</v>
      </c>
      <c r="N396" t="s">
        <v>78</v>
      </c>
      <c r="O396" t="s">
        <v>74</v>
      </c>
      <c r="P396" t="s">
        <v>74</v>
      </c>
      <c r="Q396" t="s">
        <v>74</v>
      </c>
      <c r="R396" t="s">
        <v>74</v>
      </c>
      <c r="S396" t="s">
        <v>74</v>
      </c>
      <c r="T396" t="s">
        <v>4467</v>
      </c>
      <c r="U396" t="s">
        <v>74</v>
      </c>
      <c r="V396" t="s">
        <v>4468</v>
      </c>
      <c r="W396" t="s">
        <v>74</v>
      </c>
      <c r="X396" t="s">
        <v>74</v>
      </c>
      <c r="Y396" t="s">
        <v>4469</v>
      </c>
      <c r="Z396" t="s">
        <v>74</v>
      </c>
      <c r="AA396" t="s">
        <v>4470</v>
      </c>
      <c r="AB396" t="s">
        <v>4471</v>
      </c>
      <c r="AC396" t="s">
        <v>74</v>
      </c>
      <c r="AD396" t="s">
        <v>74</v>
      </c>
      <c r="AE396" t="s">
        <v>74</v>
      </c>
      <c r="AF396" t="s">
        <v>74</v>
      </c>
      <c r="AG396">
        <v>0</v>
      </c>
      <c r="AH396">
        <v>28</v>
      </c>
      <c r="AI396">
        <v>28</v>
      </c>
      <c r="AJ396">
        <v>0</v>
      </c>
      <c r="AK396">
        <v>0</v>
      </c>
      <c r="AL396" t="s">
        <v>83</v>
      </c>
      <c r="AM396" t="s">
        <v>84</v>
      </c>
      <c r="AN396" t="s">
        <v>85</v>
      </c>
      <c r="AO396" t="s">
        <v>86</v>
      </c>
      <c r="AP396" t="s">
        <v>74</v>
      </c>
      <c r="AQ396" t="s">
        <v>74</v>
      </c>
      <c r="AR396" t="s">
        <v>87</v>
      </c>
      <c r="AS396" t="s">
        <v>88</v>
      </c>
      <c r="AT396" t="s">
        <v>4389</v>
      </c>
      <c r="AU396">
        <v>1992</v>
      </c>
      <c r="AV396">
        <v>4</v>
      </c>
      <c r="AW396">
        <v>1</v>
      </c>
      <c r="AX396" t="s">
        <v>74</v>
      </c>
      <c r="AY396" t="s">
        <v>74</v>
      </c>
      <c r="AZ396" t="s">
        <v>74</v>
      </c>
      <c r="BA396" t="s">
        <v>74</v>
      </c>
      <c r="BB396">
        <v>59</v>
      </c>
      <c r="BC396">
        <v>69</v>
      </c>
      <c r="BD396" t="s">
        <v>74</v>
      </c>
      <c r="BE396" t="s">
        <v>4472</v>
      </c>
      <c r="BF396" t="str">
        <f>HYPERLINK("http://dx.doi.org/10.1017/S0954102092000129","http://dx.doi.org/10.1017/S0954102092000129")</f>
        <v>http://dx.doi.org/10.1017/S0954102092000129</v>
      </c>
      <c r="BG396" t="s">
        <v>74</v>
      </c>
      <c r="BH396" t="s">
        <v>74</v>
      </c>
      <c r="BI396">
        <v>11</v>
      </c>
      <c r="BJ396" t="s">
        <v>91</v>
      </c>
      <c r="BK396" t="s">
        <v>92</v>
      </c>
      <c r="BL396" t="s">
        <v>93</v>
      </c>
      <c r="BM396" t="s">
        <v>4398</v>
      </c>
      <c r="BN396" t="s">
        <v>74</v>
      </c>
      <c r="BO396" t="s">
        <v>74</v>
      </c>
      <c r="BP396" t="s">
        <v>74</v>
      </c>
      <c r="BQ396" t="s">
        <v>74</v>
      </c>
      <c r="BR396" t="s">
        <v>95</v>
      </c>
      <c r="BS396" t="s">
        <v>4473</v>
      </c>
      <c r="BT396" t="str">
        <f>HYPERLINK("https%3A%2F%2Fwww.webofscience.com%2Fwos%2Fwoscc%2Ffull-record%2FWOS:A1992HH55300012","View Full Record in Web of Science")</f>
        <v>View Full Record in Web of Science</v>
      </c>
    </row>
    <row r="397" spans="1:72" x14ac:dyDescent="0.15">
      <c r="A397" t="s">
        <v>72</v>
      </c>
      <c r="B397" t="s">
        <v>4474</v>
      </c>
      <c r="C397" t="s">
        <v>74</v>
      </c>
      <c r="D397" t="s">
        <v>74</v>
      </c>
      <c r="E397" t="s">
        <v>74</v>
      </c>
      <c r="F397" t="s">
        <v>4474</v>
      </c>
      <c r="G397" t="s">
        <v>74</v>
      </c>
      <c r="H397" t="s">
        <v>74</v>
      </c>
      <c r="I397" t="s">
        <v>4475</v>
      </c>
      <c r="J397" t="s">
        <v>76</v>
      </c>
      <c r="K397" t="s">
        <v>74</v>
      </c>
      <c r="L397" t="s">
        <v>74</v>
      </c>
      <c r="M397" t="s">
        <v>77</v>
      </c>
      <c r="N397" t="s">
        <v>78</v>
      </c>
      <c r="O397" t="s">
        <v>74</v>
      </c>
      <c r="P397" t="s">
        <v>74</v>
      </c>
      <c r="Q397" t="s">
        <v>74</v>
      </c>
      <c r="R397" t="s">
        <v>74</v>
      </c>
      <c r="S397" t="s">
        <v>74</v>
      </c>
      <c r="T397" t="s">
        <v>4476</v>
      </c>
      <c r="U397" t="s">
        <v>74</v>
      </c>
      <c r="V397" t="s">
        <v>4477</v>
      </c>
      <c r="W397" t="s">
        <v>74</v>
      </c>
      <c r="X397" t="s">
        <v>74</v>
      </c>
      <c r="Y397" t="s">
        <v>4478</v>
      </c>
      <c r="Z397" t="s">
        <v>74</v>
      </c>
      <c r="AA397" t="s">
        <v>4479</v>
      </c>
      <c r="AB397" t="s">
        <v>74</v>
      </c>
      <c r="AC397" t="s">
        <v>74</v>
      </c>
      <c r="AD397" t="s">
        <v>74</v>
      </c>
      <c r="AE397" t="s">
        <v>74</v>
      </c>
      <c r="AF397" t="s">
        <v>74</v>
      </c>
      <c r="AG397">
        <v>0</v>
      </c>
      <c r="AH397">
        <v>48</v>
      </c>
      <c r="AI397">
        <v>53</v>
      </c>
      <c r="AJ397">
        <v>0</v>
      </c>
      <c r="AK397">
        <v>4</v>
      </c>
      <c r="AL397" t="s">
        <v>83</v>
      </c>
      <c r="AM397" t="s">
        <v>84</v>
      </c>
      <c r="AN397" t="s">
        <v>85</v>
      </c>
      <c r="AO397" t="s">
        <v>86</v>
      </c>
      <c r="AP397" t="s">
        <v>74</v>
      </c>
      <c r="AQ397" t="s">
        <v>74</v>
      </c>
      <c r="AR397" t="s">
        <v>87</v>
      </c>
      <c r="AS397" t="s">
        <v>88</v>
      </c>
      <c r="AT397" t="s">
        <v>4389</v>
      </c>
      <c r="AU397">
        <v>1992</v>
      </c>
      <c r="AV397">
        <v>4</v>
      </c>
      <c r="AW397">
        <v>1</v>
      </c>
      <c r="AX397" t="s">
        <v>74</v>
      </c>
      <c r="AY397" t="s">
        <v>74</v>
      </c>
      <c r="AZ397" t="s">
        <v>74</v>
      </c>
      <c r="BA397" t="s">
        <v>74</v>
      </c>
      <c r="BB397">
        <v>71</v>
      </c>
      <c r="BC397">
        <v>87</v>
      </c>
      <c r="BD397" t="s">
        <v>74</v>
      </c>
      <c r="BE397" t="s">
        <v>4480</v>
      </c>
      <c r="BF397" t="str">
        <f>HYPERLINK("http://dx.doi.org/10.1017/S0954102092000130","http://dx.doi.org/10.1017/S0954102092000130")</f>
        <v>http://dx.doi.org/10.1017/S0954102092000130</v>
      </c>
      <c r="BG397" t="s">
        <v>74</v>
      </c>
      <c r="BH397" t="s">
        <v>74</v>
      </c>
      <c r="BI397">
        <v>17</v>
      </c>
      <c r="BJ397" t="s">
        <v>91</v>
      </c>
      <c r="BK397" t="s">
        <v>92</v>
      </c>
      <c r="BL397" t="s">
        <v>93</v>
      </c>
      <c r="BM397" t="s">
        <v>4398</v>
      </c>
      <c r="BN397" t="s">
        <v>74</v>
      </c>
      <c r="BO397" t="s">
        <v>74</v>
      </c>
      <c r="BP397" t="s">
        <v>74</v>
      </c>
      <c r="BQ397" t="s">
        <v>74</v>
      </c>
      <c r="BR397" t="s">
        <v>95</v>
      </c>
      <c r="BS397" t="s">
        <v>4481</v>
      </c>
      <c r="BT397" t="str">
        <f>HYPERLINK("https%3A%2F%2Fwww.webofscience.com%2Fwos%2Fwoscc%2Ffull-record%2FWOS:A1992HH55300013","View Full Record in Web of Science")</f>
        <v>View Full Record in Web of Science</v>
      </c>
    </row>
    <row r="398" spans="1:72" x14ac:dyDescent="0.15">
      <c r="A398" t="s">
        <v>72</v>
      </c>
      <c r="B398" t="s">
        <v>4482</v>
      </c>
      <c r="C398" t="s">
        <v>74</v>
      </c>
      <c r="D398" t="s">
        <v>74</v>
      </c>
      <c r="E398" t="s">
        <v>74</v>
      </c>
      <c r="F398" t="s">
        <v>4482</v>
      </c>
      <c r="G398" t="s">
        <v>74</v>
      </c>
      <c r="H398" t="s">
        <v>74</v>
      </c>
      <c r="I398" t="s">
        <v>4483</v>
      </c>
      <c r="J398" t="s">
        <v>76</v>
      </c>
      <c r="K398" t="s">
        <v>74</v>
      </c>
      <c r="L398" t="s">
        <v>74</v>
      </c>
      <c r="M398" t="s">
        <v>77</v>
      </c>
      <c r="N398" t="s">
        <v>78</v>
      </c>
      <c r="O398" t="s">
        <v>74</v>
      </c>
      <c r="P398" t="s">
        <v>74</v>
      </c>
      <c r="Q398" t="s">
        <v>74</v>
      </c>
      <c r="R398" t="s">
        <v>74</v>
      </c>
      <c r="S398" t="s">
        <v>74</v>
      </c>
      <c r="T398" t="s">
        <v>4484</v>
      </c>
      <c r="U398" t="s">
        <v>74</v>
      </c>
      <c r="V398" t="s">
        <v>4485</v>
      </c>
      <c r="W398" t="s">
        <v>74</v>
      </c>
      <c r="X398" t="s">
        <v>74</v>
      </c>
      <c r="Y398" t="s">
        <v>4486</v>
      </c>
      <c r="Z398" t="s">
        <v>74</v>
      </c>
      <c r="AA398" t="s">
        <v>74</v>
      </c>
      <c r="AB398" t="s">
        <v>74</v>
      </c>
      <c r="AC398" t="s">
        <v>74</v>
      </c>
      <c r="AD398" t="s">
        <v>74</v>
      </c>
      <c r="AE398" t="s">
        <v>74</v>
      </c>
      <c r="AF398" t="s">
        <v>74</v>
      </c>
      <c r="AG398">
        <v>0</v>
      </c>
      <c r="AH398">
        <v>25</v>
      </c>
      <c r="AI398">
        <v>28</v>
      </c>
      <c r="AJ398">
        <v>0</v>
      </c>
      <c r="AK398">
        <v>1</v>
      </c>
      <c r="AL398" t="s">
        <v>83</v>
      </c>
      <c r="AM398" t="s">
        <v>84</v>
      </c>
      <c r="AN398" t="s">
        <v>85</v>
      </c>
      <c r="AO398" t="s">
        <v>86</v>
      </c>
      <c r="AP398" t="s">
        <v>74</v>
      </c>
      <c r="AQ398" t="s">
        <v>74</v>
      </c>
      <c r="AR398" t="s">
        <v>87</v>
      </c>
      <c r="AS398" t="s">
        <v>88</v>
      </c>
      <c r="AT398" t="s">
        <v>4389</v>
      </c>
      <c r="AU398">
        <v>1992</v>
      </c>
      <c r="AV398">
        <v>4</v>
      </c>
      <c r="AW398">
        <v>1</v>
      </c>
      <c r="AX398" t="s">
        <v>74</v>
      </c>
      <c r="AY398" t="s">
        <v>74</v>
      </c>
      <c r="AZ398" t="s">
        <v>74</v>
      </c>
      <c r="BA398" t="s">
        <v>74</v>
      </c>
      <c r="BB398">
        <v>89</v>
      </c>
      <c r="BC398">
        <v>105</v>
      </c>
      <c r="BD398" t="s">
        <v>74</v>
      </c>
      <c r="BE398" t="s">
        <v>4487</v>
      </c>
      <c r="BF398" t="str">
        <f>HYPERLINK("http://dx.doi.org/10.1017/S0954102092000142","http://dx.doi.org/10.1017/S0954102092000142")</f>
        <v>http://dx.doi.org/10.1017/S0954102092000142</v>
      </c>
      <c r="BG398" t="s">
        <v>74</v>
      </c>
      <c r="BH398" t="s">
        <v>74</v>
      </c>
      <c r="BI398">
        <v>17</v>
      </c>
      <c r="BJ398" t="s">
        <v>91</v>
      </c>
      <c r="BK398" t="s">
        <v>92</v>
      </c>
      <c r="BL398" t="s">
        <v>93</v>
      </c>
      <c r="BM398" t="s">
        <v>4398</v>
      </c>
      <c r="BN398" t="s">
        <v>74</v>
      </c>
      <c r="BO398" t="s">
        <v>74</v>
      </c>
      <c r="BP398" t="s">
        <v>74</v>
      </c>
      <c r="BQ398" t="s">
        <v>74</v>
      </c>
      <c r="BR398" t="s">
        <v>95</v>
      </c>
      <c r="BS398" t="s">
        <v>4488</v>
      </c>
      <c r="BT398" t="str">
        <f>HYPERLINK("https%3A%2F%2Fwww.webofscience.com%2Fwos%2Fwoscc%2Ffull-record%2FWOS:A1992HH55300014","View Full Record in Web of Science")</f>
        <v>View Full Record in Web of Science</v>
      </c>
    </row>
    <row r="399" spans="1:72" x14ac:dyDescent="0.15">
      <c r="A399" t="s">
        <v>72</v>
      </c>
      <c r="B399" t="s">
        <v>4489</v>
      </c>
      <c r="C399" t="s">
        <v>74</v>
      </c>
      <c r="D399" t="s">
        <v>74</v>
      </c>
      <c r="E399" t="s">
        <v>74</v>
      </c>
      <c r="F399" t="s">
        <v>4489</v>
      </c>
      <c r="G399" t="s">
        <v>74</v>
      </c>
      <c r="H399" t="s">
        <v>74</v>
      </c>
      <c r="I399" t="s">
        <v>4490</v>
      </c>
      <c r="J399" t="s">
        <v>76</v>
      </c>
      <c r="K399" t="s">
        <v>74</v>
      </c>
      <c r="L399" t="s">
        <v>74</v>
      </c>
      <c r="M399" t="s">
        <v>77</v>
      </c>
      <c r="N399" t="s">
        <v>337</v>
      </c>
      <c r="O399" t="s">
        <v>74</v>
      </c>
      <c r="P399" t="s">
        <v>74</v>
      </c>
      <c r="Q399" t="s">
        <v>74</v>
      </c>
      <c r="R399" t="s">
        <v>74</v>
      </c>
      <c r="S399" t="s">
        <v>74</v>
      </c>
      <c r="T399" t="s">
        <v>74</v>
      </c>
      <c r="U399" t="s">
        <v>74</v>
      </c>
      <c r="V399" t="s">
        <v>74</v>
      </c>
      <c r="W399" t="s">
        <v>74</v>
      </c>
      <c r="X399" t="s">
        <v>74</v>
      </c>
      <c r="Y399" t="s">
        <v>4491</v>
      </c>
      <c r="Z399" t="s">
        <v>74</v>
      </c>
      <c r="AA399" t="s">
        <v>74</v>
      </c>
      <c r="AB399" t="s">
        <v>74</v>
      </c>
      <c r="AC399" t="s">
        <v>74</v>
      </c>
      <c r="AD399" t="s">
        <v>74</v>
      </c>
      <c r="AE399" t="s">
        <v>74</v>
      </c>
      <c r="AF399" t="s">
        <v>74</v>
      </c>
      <c r="AG399">
        <v>0</v>
      </c>
      <c r="AH399">
        <v>17</v>
      </c>
      <c r="AI399">
        <v>21</v>
      </c>
      <c r="AJ399">
        <v>0</v>
      </c>
      <c r="AK399">
        <v>1</v>
      </c>
      <c r="AL399" t="s">
        <v>83</v>
      </c>
      <c r="AM399" t="s">
        <v>84</v>
      </c>
      <c r="AN399" t="s">
        <v>85</v>
      </c>
      <c r="AO399" t="s">
        <v>86</v>
      </c>
      <c r="AP399" t="s">
        <v>74</v>
      </c>
      <c r="AQ399" t="s">
        <v>74</v>
      </c>
      <c r="AR399" t="s">
        <v>87</v>
      </c>
      <c r="AS399" t="s">
        <v>88</v>
      </c>
      <c r="AT399" t="s">
        <v>4389</v>
      </c>
      <c r="AU399">
        <v>1992</v>
      </c>
      <c r="AV399">
        <v>4</v>
      </c>
      <c r="AW399">
        <v>1</v>
      </c>
      <c r="AX399" t="s">
        <v>74</v>
      </c>
      <c r="AY399" t="s">
        <v>74</v>
      </c>
      <c r="AZ399" t="s">
        <v>74</v>
      </c>
      <c r="BA399" t="s">
        <v>74</v>
      </c>
      <c r="BB399">
        <v>107</v>
      </c>
      <c r="BC399">
        <v>108</v>
      </c>
      <c r="BD399" t="s">
        <v>74</v>
      </c>
      <c r="BE399" t="s">
        <v>4492</v>
      </c>
      <c r="BF399" t="str">
        <f>HYPERLINK("http://dx.doi.org/10.1017/S0954102092000154","http://dx.doi.org/10.1017/S0954102092000154")</f>
        <v>http://dx.doi.org/10.1017/S0954102092000154</v>
      </c>
      <c r="BG399" t="s">
        <v>74</v>
      </c>
      <c r="BH399" t="s">
        <v>74</v>
      </c>
      <c r="BI399">
        <v>2</v>
      </c>
      <c r="BJ399" t="s">
        <v>91</v>
      </c>
      <c r="BK399" t="s">
        <v>92</v>
      </c>
      <c r="BL399" t="s">
        <v>93</v>
      </c>
      <c r="BM399" t="s">
        <v>4398</v>
      </c>
      <c r="BN399" t="s">
        <v>74</v>
      </c>
      <c r="BO399" t="s">
        <v>74</v>
      </c>
      <c r="BP399" t="s">
        <v>74</v>
      </c>
      <c r="BQ399" t="s">
        <v>74</v>
      </c>
      <c r="BR399" t="s">
        <v>95</v>
      </c>
      <c r="BS399" t="s">
        <v>4493</v>
      </c>
      <c r="BT399" t="str">
        <f>HYPERLINK("https%3A%2F%2Fwww.webofscience.com%2Fwos%2Fwoscc%2Ffull-record%2FWOS:A1992HH55300015","View Full Record in Web of Science")</f>
        <v>View Full Record in Web of Science</v>
      </c>
    </row>
    <row r="400" spans="1:72" x14ac:dyDescent="0.15">
      <c r="A400" t="s">
        <v>72</v>
      </c>
      <c r="B400" t="s">
        <v>4494</v>
      </c>
      <c r="C400" t="s">
        <v>74</v>
      </c>
      <c r="D400" t="s">
        <v>74</v>
      </c>
      <c r="E400" t="s">
        <v>74</v>
      </c>
      <c r="F400" t="s">
        <v>4494</v>
      </c>
      <c r="G400" t="s">
        <v>74</v>
      </c>
      <c r="H400" t="s">
        <v>74</v>
      </c>
      <c r="I400" t="s">
        <v>4495</v>
      </c>
      <c r="J400" t="s">
        <v>76</v>
      </c>
      <c r="K400" t="s">
        <v>74</v>
      </c>
      <c r="L400" t="s">
        <v>74</v>
      </c>
      <c r="M400" t="s">
        <v>77</v>
      </c>
      <c r="N400" t="s">
        <v>337</v>
      </c>
      <c r="O400" t="s">
        <v>74</v>
      </c>
      <c r="P400" t="s">
        <v>74</v>
      </c>
      <c r="Q400" t="s">
        <v>74</v>
      </c>
      <c r="R400" t="s">
        <v>74</v>
      </c>
      <c r="S400" t="s">
        <v>74</v>
      </c>
      <c r="T400" t="s">
        <v>74</v>
      </c>
      <c r="U400" t="s">
        <v>74</v>
      </c>
      <c r="V400" t="s">
        <v>74</v>
      </c>
      <c r="W400" t="s">
        <v>74</v>
      </c>
      <c r="X400" t="s">
        <v>74</v>
      </c>
      <c r="Y400" t="s">
        <v>4496</v>
      </c>
      <c r="Z400" t="s">
        <v>74</v>
      </c>
      <c r="AA400" t="s">
        <v>74</v>
      </c>
      <c r="AB400" t="s">
        <v>74</v>
      </c>
      <c r="AC400" t="s">
        <v>74</v>
      </c>
      <c r="AD400" t="s">
        <v>74</v>
      </c>
      <c r="AE400" t="s">
        <v>74</v>
      </c>
      <c r="AF400" t="s">
        <v>74</v>
      </c>
      <c r="AG400">
        <v>0</v>
      </c>
      <c r="AH400">
        <v>13</v>
      </c>
      <c r="AI400">
        <v>13</v>
      </c>
      <c r="AJ400">
        <v>0</v>
      </c>
      <c r="AK400">
        <v>2</v>
      </c>
      <c r="AL400" t="s">
        <v>83</v>
      </c>
      <c r="AM400" t="s">
        <v>84</v>
      </c>
      <c r="AN400" t="s">
        <v>85</v>
      </c>
      <c r="AO400" t="s">
        <v>86</v>
      </c>
      <c r="AP400" t="s">
        <v>74</v>
      </c>
      <c r="AQ400" t="s">
        <v>74</v>
      </c>
      <c r="AR400" t="s">
        <v>87</v>
      </c>
      <c r="AS400" t="s">
        <v>88</v>
      </c>
      <c r="AT400" t="s">
        <v>4389</v>
      </c>
      <c r="AU400">
        <v>1992</v>
      </c>
      <c r="AV400">
        <v>4</v>
      </c>
      <c r="AW400">
        <v>1</v>
      </c>
      <c r="AX400" t="s">
        <v>74</v>
      </c>
      <c r="AY400" t="s">
        <v>74</v>
      </c>
      <c r="AZ400" t="s">
        <v>74</v>
      </c>
      <c r="BA400" t="s">
        <v>74</v>
      </c>
      <c r="BB400">
        <v>109</v>
      </c>
      <c r="BC400">
        <v>110</v>
      </c>
      <c r="BD400" t="s">
        <v>74</v>
      </c>
      <c r="BE400" t="s">
        <v>4497</v>
      </c>
      <c r="BF400" t="str">
        <f>HYPERLINK("http://dx.doi.org/10.1017/S0954102092000166","http://dx.doi.org/10.1017/S0954102092000166")</f>
        <v>http://dx.doi.org/10.1017/S0954102092000166</v>
      </c>
      <c r="BG400" t="s">
        <v>74</v>
      </c>
      <c r="BH400" t="s">
        <v>74</v>
      </c>
      <c r="BI400">
        <v>2</v>
      </c>
      <c r="BJ400" t="s">
        <v>91</v>
      </c>
      <c r="BK400" t="s">
        <v>92</v>
      </c>
      <c r="BL400" t="s">
        <v>93</v>
      </c>
      <c r="BM400" t="s">
        <v>4398</v>
      </c>
      <c r="BN400" t="s">
        <v>74</v>
      </c>
      <c r="BO400" t="s">
        <v>74</v>
      </c>
      <c r="BP400" t="s">
        <v>74</v>
      </c>
      <c r="BQ400" t="s">
        <v>74</v>
      </c>
      <c r="BR400" t="s">
        <v>95</v>
      </c>
      <c r="BS400" t="s">
        <v>4498</v>
      </c>
      <c r="BT400" t="str">
        <f>HYPERLINK("https%3A%2F%2Fwww.webofscience.com%2Fwos%2Fwoscc%2Ffull-record%2FWOS:A1992HH55300016","View Full Record in Web of Science")</f>
        <v>View Full Record in Web of Science</v>
      </c>
    </row>
    <row r="401" spans="1:72" x14ac:dyDescent="0.15">
      <c r="A401" t="s">
        <v>72</v>
      </c>
      <c r="B401" t="s">
        <v>4499</v>
      </c>
      <c r="C401" t="s">
        <v>74</v>
      </c>
      <c r="D401" t="s">
        <v>74</v>
      </c>
      <c r="E401" t="s">
        <v>74</v>
      </c>
      <c r="F401" t="s">
        <v>4499</v>
      </c>
      <c r="G401" t="s">
        <v>74</v>
      </c>
      <c r="H401" t="s">
        <v>74</v>
      </c>
      <c r="I401" t="s">
        <v>4500</v>
      </c>
      <c r="J401" t="s">
        <v>76</v>
      </c>
      <c r="K401" t="s">
        <v>74</v>
      </c>
      <c r="L401" t="s">
        <v>74</v>
      </c>
      <c r="M401" t="s">
        <v>77</v>
      </c>
      <c r="N401" t="s">
        <v>78</v>
      </c>
      <c r="O401" t="s">
        <v>74</v>
      </c>
      <c r="P401" t="s">
        <v>74</v>
      </c>
      <c r="Q401" t="s">
        <v>74</v>
      </c>
      <c r="R401" t="s">
        <v>74</v>
      </c>
      <c r="S401" t="s">
        <v>74</v>
      </c>
      <c r="T401" t="s">
        <v>4501</v>
      </c>
      <c r="U401" t="s">
        <v>74</v>
      </c>
      <c r="V401" t="s">
        <v>4502</v>
      </c>
      <c r="W401" t="s">
        <v>74</v>
      </c>
      <c r="X401" t="s">
        <v>74</v>
      </c>
      <c r="Y401" t="s">
        <v>4503</v>
      </c>
      <c r="Z401" t="s">
        <v>74</v>
      </c>
      <c r="AA401" t="s">
        <v>4504</v>
      </c>
      <c r="AB401" t="s">
        <v>4505</v>
      </c>
      <c r="AC401" t="s">
        <v>74</v>
      </c>
      <c r="AD401" t="s">
        <v>74</v>
      </c>
      <c r="AE401" t="s">
        <v>74</v>
      </c>
      <c r="AF401" t="s">
        <v>74</v>
      </c>
      <c r="AG401">
        <v>0</v>
      </c>
      <c r="AH401">
        <v>7</v>
      </c>
      <c r="AI401">
        <v>7</v>
      </c>
      <c r="AJ401">
        <v>0</v>
      </c>
      <c r="AK401">
        <v>2</v>
      </c>
      <c r="AL401" t="s">
        <v>83</v>
      </c>
      <c r="AM401" t="s">
        <v>84</v>
      </c>
      <c r="AN401" t="s">
        <v>85</v>
      </c>
      <c r="AO401" t="s">
        <v>86</v>
      </c>
      <c r="AP401" t="s">
        <v>74</v>
      </c>
      <c r="AQ401" t="s">
        <v>74</v>
      </c>
      <c r="AR401" t="s">
        <v>87</v>
      </c>
      <c r="AS401" t="s">
        <v>88</v>
      </c>
      <c r="AT401" t="s">
        <v>4389</v>
      </c>
      <c r="AU401">
        <v>1992</v>
      </c>
      <c r="AV401">
        <v>4</v>
      </c>
      <c r="AW401">
        <v>1</v>
      </c>
      <c r="AX401" t="s">
        <v>74</v>
      </c>
      <c r="AY401" t="s">
        <v>74</v>
      </c>
      <c r="AZ401" t="s">
        <v>74</v>
      </c>
      <c r="BA401" t="s">
        <v>74</v>
      </c>
      <c r="BB401">
        <v>111</v>
      </c>
      <c r="BC401">
        <v>117</v>
      </c>
      <c r="BD401" t="s">
        <v>74</v>
      </c>
      <c r="BE401" t="s">
        <v>4506</v>
      </c>
      <c r="BF401" t="str">
        <f>HYPERLINK("http://dx.doi.org/10.1017/S0954102092000178","http://dx.doi.org/10.1017/S0954102092000178")</f>
        <v>http://dx.doi.org/10.1017/S0954102092000178</v>
      </c>
      <c r="BG401" t="s">
        <v>74</v>
      </c>
      <c r="BH401" t="s">
        <v>74</v>
      </c>
      <c r="BI401">
        <v>7</v>
      </c>
      <c r="BJ401" t="s">
        <v>91</v>
      </c>
      <c r="BK401" t="s">
        <v>92</v>
      </c>
      <c r="BL401" t="s">
        <v>93</v>
      </c>
      <c r="BM401" t="s">
        <v>4398</v>
      </c>
      <c r="BN401" t="s">
        <v>74</v>
      </c>
      <c r="BO401" t="s">
        <v>74</v>
      </c>
      <c r="BP401" t="s">
        <v>74</v>
      </c>
      <c r="BQ401" t="s">
        <v>74</v>
      </c>
      <c r="BR401" t="s">
        <v>95</v>
      </c>
      <c r="BS401" t="s">
        <v>4507</v>
      </c>
      <c r="BT401" t="str">
        <f>HYPERLINK("https%3A%2F%2Fwww.webofscience.com%2Fwos%2Fwoscc%2Ffull-record%2FWOS:A1992HH55300017","View Full Record in Web of Science")</f>
        <v>View Full Record in Web of Science</v>
      </c>
    </row>
    <row r="402" spans="1:72" x14ac:dyDescent="0.15">
      <c r="A402" t="s">
        <v>72</v>
      </c>
      <c r="B402" t="s">
        <v>4508</v>
      </c>
      <c r="C402" t="s">
        <v>74</v>
      </c>
      <c r="D402" t="s">
        <v>74</v>
      </c>
      <c r="E402" t="s">
        <v>74</v>
      </c>
      <c r="F402" t="s">
        <v>4508</v>
      </c>
      <c r="G402" t="s">
        <v>74</v>
      </c>
      <c r="H402" t="s">
        <v>74</v>
      </c>
      <c r="I402" t="s">
        <v>4509</v>
      </c>
      <c r="J402" t="s">
        <v>2724</v>
      </c>
      <c r="K402" t="s">
        <v>74</v>
      </c>
      <c r="L402" t="s">
        <v>74</v>
      </c>
      <c r="M402" t="s">
        <v>77</v>
      </c>
      <c r="N402" t="s">
        <v>337</v>
      </c>
      <c r="O402" t="s">
        <v>74</v>
      </c>
      <c r="P402" t="s">
        <v>74</v>
      </c>
      <c r="Q402" t="s">
        <v>74</v>
      </c>
      <c r="R402" t="s">
        <v>74</v>
      </c>
      <c r="S402" t="s">
        <v>74</v>
      </c>
      <c r="T402" t="s">
        <v>4510</v>
      </c>
      <c r="U402" t="s">
        <v>4511</v>
      </c>
      <c r="V402" t="s">
        <v>4512</v>
      </c>
      <c r="W402" t="s">
        <v>74</v>
      </c>
      <c r="X402" t="s">
        <v>74</v>
      </c>
      <c r="Y402" t="s">
        <v>4513</v>
      </c>
      <c r="Z402" t="s">
        <v>74</v>
      </c>
      <c r="AA402" t="s">
        <v>74</v>
      </c>
      <c r="AB402" t="s">
        <v>74</v>
      </c>
      <c r="AC402" t="s">
        <v>74</v>
      </c>
      <c r="AD402" t="s">
        <v>74</v>
      </c>
      <c r="AE402" t="s">
        <v>74</v>
      </c>
      <c r="AF402" t="s">
        <v>74</v>
      </c>
      <c r="AG402">
        <v>14</v>
      </c>
      <c r="AH402">
        <v>1</v>
      </c>
      <c r="AI402">
        <v>1</v>
      </c>
      <c r="AJ402">
        <v>0</v>
      </c>
      <c r="AK402">
        <v>0</v>
      </c>
      <c r="AL402" t="s">
        <v>255</v>
      </c>
      <c r="AM402" t="s">
        <v>84</v>
      </c>
      <c r="AN402" t="s">
        <v>256</v>
      </c>
      <c r="AO402" t="s">
        <v>2732</v>
      </c>
      <c r="AP402" t="s">
        <v>74</v>
      </c>
      <c r="AQ402" t="s">
        <v>74</v>
      </c>
      <c r="AR402" t="s">
        <v>2733</v>
      </c>
      <c r="AS402" t="s">
        <v>74</v>
      </c>
      <c r="AT402" t="s">
        <v>4389</v>
      </c>
      <c r="AU402">
        <v>1992</v>
      </c>
      <c r="AV402">
        <v>26</v>
      </c>
      <c r="AW402">
        <v>4</v>
      </c>
      <c r="AX402" t="s">
        <v>74</v>
      </c>
      <c r="AY402" t="s">
        <v>74</v>
      </c>
      <c r="AZ402" t="s">
        <v>74</v>
      </c>
      <c r="BA402" t="s">
        <v>74</v>
      </c>
      <c r="BB402">
        <v>731</v>
      </c>
      <c r="BC402">
        <v>734</v>
      </c>
      <c r="BD402" t="s">
        <v>74</v>
      </c>
      <c r="BE402" t="s">
        <v>4514</v>
      </c>
      <c r="BF402" t="str">
        <f>HYPERLINK("http://dx.doi.org/10.1016/0960-1686(92)90184-M","http://dx.doi.org/10.1016/0960-1686(92)90184-M")</f>
        <v>http://dx.doi.org/10.1016/0960-1686(92)90184-M</v>
      </c>
      <c r="BG402" t="s">
        <v>74</v>
      </c>
      <c r="BH402" t="s">
        <v>74</v>
      </c>
      <c r="BI402">
        <v>4</v>
      </c>
      <c r="BJ402" t="s">
        <v>1324</v>
      </c>
      <c r="BK402" t="s">
        <v>92</v>
      </c>
      <c r="BL402" t="s">
        <v>1325</v>
      </c>
      <c r="BM402" t="s">
        <v>4515</v>
      </c>
      <c r="BN402" t="s">
        <v>74</v>
      </c>
      <c r="BO402" t="s">
        <v>74</v>
      </c>
      <c r="BP402" t="s">
        <v>74</v>
      </c>
      <c r="BQ402" t="s">
        <v>74</v>
      </c>
      <c r="BR402" t="s">
        <v>95</v>
      </c>
      <c r="BS402" t="s">
        <v>4516</v>
      </c>
      <c r="BT402" t="str">
        <f>HYPERLINK("https%3A%2F%2Fwww.webofscience.com%2Fwos%2Fwoscc%2Ffull-record%2FWOS:A1992HD02900020","View Full Record in Web of Science")</f>
        <v>View Full Record in Web of Science</v>
      </c>
    </row>
    <row r="403" spans="1:72" x14ac:dyDescent="0.15">
      <c r="A403" t="s">
        <v>72</v>
      </c>
      <c r="B403" t="s">
        <v>4517</v>
      </c>
      <c r="C403" t="s">
        <v>74</v>
      </c>
      <c r="D403" t="s">
        <v>74</v>
      </c>
      <c r="E403" t="s">
        <v>74</v>
      </c>
      <c r="F403" t="s">
        <v>4517</v>
      </c>
      <c r="G403" t="s">
        <v>74</v>
      </c>
      <c r="H403" t="s">
        <v>74</v>
      </c>
      <c r="I403" t="s">
        <v>4518</v>
      </c>
      <c r="J403" t="s">
        <v>4519</v>
      </c>
      <c r="K403" t="s">
        <v>74</v>
      </c>
      <c r="L403" t="s">
        <v>74</v>
      </c>
      <c r="M403" t="s">
        <v>77</v>
      </c>
      <c r="N403" t="s">
        <v>78</v>
      </c>
      <c r="O403" t="s">
        <v>74</v>
      </c>
      <c r="P403" t="s">
        <v>74</v>
      </c>
      <c r="Q403" t="s">
        <v>74</v>
      </c>
      <c r="R403" t="s">
        <v>74</v>
      </c>
      <c r="S403" t="s">
        <v>74</v>
      </c>
      <c r="T403" t="s">
        <v>4520</v>
      </c>
      <c r="U403" t="s">
        <v>4521</v>
      </c>
      <c r="V403" t="s">
        <v>4522</v>
      </c>
      <c r="W403" t="s">
        <v>74</v>
      </c>
      <c r="X403" t="s">
        <v>74</v>
      </c>
      <c r="Y403" t="s">
        <v>4523</v>
      </c>
      <c r="Z403" t="s">
        <v>74</v>
      </c>
      <c r="AA403" t="s">
        <v>74</v>
      </c>
      <c r="AB403" t="s">
        <v>74</v>
      </c>
      <c r="AC403" t="s">
        <v>74</v>
      </c>
      <c r="AD403" t="s">
        <v>74</v>
      </c>
      <c r="AE403" t="s">
        <v>74</v>
      </c>
      <c r="AF403" t="s">
        <v>74</v>
      </c>
      <c r="AG403">
        <v>34</v>
      </c>
      <c r="AH403">
        <v>7</v>
      </c>
      <c r="AI403">
        <v>7</v>
      </c>
      <c r="AJ403">
        <v>0</v>
      </c>
      <c r="AK403">
        <v>1</v>
      </c>
      <c r="AL403" t="s">
        <v>4524</v>
      </c>
      <c r="AM403" t="s">
        <v>4525</v>
      </c>
      <c r="AN403" t="s">
        <v>4526</v>
      </c>
      <c r="AO403" t="s">
        <v>4527</v>
      </c>
      <c r="AP403" t="s">
        <v>74</v>
      </c>
      <c r="AQ403" t="s">
        <v>74</v>
      </c>
      <c r="AR403" t="s">
        <v>4528</v>
      </c>
      <c r="AS403" t="s">
        <v>4529</v>
      </c>
      <c r="AT403" t="s">
        <v>4389</v>
      </c>
      <c r="AU403">
        <v>1992</v>
      </c>
      <c r="AV403">
        <v>96</v>
      </c>
      <c r="AW403">
        <v>3</v>
      </c>
      <c r="AX403" t="s">
        <v>74</v>
      </c>
      <c r="AY403" t="s">
        <v>74</v>
      </c>
      <c r="AZ403" t="s">
        <v>74</v>
      </c>
      <c r="BA403" t="s">
        <v>74</v>
      </c>
      <c r="BB403">
        <v>229</v>
      </c>
      <c r="BC403">
        <v>240</v>
      </c>
      <c r="BD403" t="s">
        <v>74</v>
      </c>
      <c r="BE403" t="s">
        <v>4530</v>
      </c>
      <c r="BF403" t="str">
        <f>HYPERLINK("http://dx.doi.org/10.1002/bbpc.19920960302","http://dx.doi.org/10.1002/bbpc.19920960302")</f>
        <v>http://dx.doi.org/10.1002/bbpc.19920960302</v>
      </c>
      <c r="BG403" t="s">
        <v>74</v>
      </c>
      <c r="BH403" t="s">
        <v>74</v>
      </c>
      <c r="BI403">
        <v>12</v>
      </c>
      <c r="BJ403" t="s">
        <v>1156</v>
      </c>
      <c r="BK403" t="s">
        <v>92</v>
      </c>
      <c r="BL403" t="s">
        <v>1157</v>
      </c>
      <c r="BM403" t="s">
        <v>4531</v>
      </c>
      <c r="BN403" t="s">
        <v>74</v>
      </c>
      <c r="BO403" t="s">
        <v>74</v>
      </c>
      <c r="BP403" t="s">
        <v>74</v>
      </c>
      <c r="BQ403" t="s">
        <v>74</v>
      </c>
      <c r="BR403" t="s">
        <v>95</v>
      </c>
      <c r="BS403" t="s">
        <v>4532</v>
      </c>
      <c r="BT403" t="str">
        <f>HYPERLINK("https%3A%2F%2Fwww.webofscience.com%2Fwos%2Fwoscc%2Ffull-record%2FWOS:A1992HR52300001","View Full Record in Web of Science")</f>
        <v>View Full Record in Web of Science</v>
      </c>
    </row>
    <row r="404" spans="1:72" x14ac:dyDescent="0.15">
      <c r="A404" t="s">
        <v>72</v>
      </c>
      <c r="B404" t="s">
        <v>4533</v>
      </c>
      <c r="C404" t="s">
        <v>74</v>
      </c>
      <c r="D404" t="s">
        <v>74</v>
      </c>
      <c r="E404" t="s">
        <v>74</v>
      </c>
      <c r="F404" t="s">
        <v>4533</v>
      </c>
      <c r="G404" t="s">
        <v>74</v>
      </c>
      <c r="H404" t="s">
        <v>74</v>
      </c>
      <c r="I404" t="s">
        <v>4534</v>
      </c>
      <c r="J404" t="s">
        <v>4519</v>
      </c>
      <c r="K404" t="s">
        <v>74</v>
      </c>
      <c r="L404" t="s">
        <v>74</v>
      </c>
      <c r="M404" t="s">
        <v>77</v>
      </c>
      <c r="N404" t="s">
        <v>78</v>
      </c>
      <c r="O404" t="s">
        <v>74</v>
      </c>
      <c r="P404" t="s">
        <v>74</v>
      </c>
      <c r="Q404" t="s">
        <v>74</v>
      </c>
      <c r="R404" t="s">
        <v>74</v>
      </c>
      <c r="S404" t="s">
        <v>74</v>
      </c>
      <c r="T404" t="s">
        <v>4535</v>
      </c>
      <c r="U404" t="s">
        <v>4536</v>
      </c>
      <c r="V404" t="s">
        <v>4537</v>
      </c>
      <c r="W404" t="s">
        <v>74</v>
      </c>
      <c r="X404" t="s">
        <v>74</v>
      </c>
      <c r="Y404" t="s">
        <v>4538</v>
      </c>
      <c r="Z404" t="s">
        <v>74</v>
      </c>
      <c r="AA404" t="s">
        <v>3739</v>
      </c>
      <c r="AB404" t="s">
        <v>74</v>
      </c>
      <c r="AC404" t="s">
        <v>74</v>
      </c>
      <c r="AD404" t="s">
        <v>74</v>
      </c>
      <c r="AE404" t="s">
        <v>74</v>
      </c>
      <c r="AF404" t="s">
        <v>74</v>
      </c>
      <c r="AG404">
        <v>34</v>
      </c>
      <c r="AH404">
        <v>2</v>
      </c>
      <c r="AI404">
        <v>2</v>
      </c>
      <c r="AJ404">
        <v>0</v>
      </c>
      <c r="AK404">
        <v>1</v>
      </c>
      <c r="AL404" t="s">
        <v>4524</v>
      </c>
      <c r="AM404" t="s">
        <v>4525</v>
      </c>
      <c r="AN404" t="s">
        <v>4526</v>
      </c>
      <c r="AO404" t="s">
        <v>4527</v>
      </c>
      <c r="AP404" t="s">
        <v>74</v>
      </c>
      <c r="AQ404" t="s">
        <v>74</v>
      </c>
      <c r="AR404" t="s">
        <v>4528</v>
      </c>
      <c r="AS404" t="s">
        <v>4529</v>
      </c>
      <c r="AT404" t="s">
        <v>4389</v>
      </c>
      <c r="AU404">
        <v>1992</v>
      </c>
      <c r="AV404">
        <v>96</v>
      </c>
      <c r="AW404">
        <v>3</v>
      </c>
      <c r="AX404" t="s">
        <v>74</v>
      </c>
      <c r="AY404" t="s">
        <v>74</v>
      </c>
      <c r="AZ404" t="s">
        <v>74</v>
      </c>
      <c r="BA404" t="s">
        <v>74</v>
      </c>
      <c r="BB404">
        <v>257</v>
      </c>
      <c r="BC404">
        <v>263</v>
      </c>
      <c r="BD404" t="s">
        <v>74</v>
      </c>
      <c r="BE404" t="s">
        <v>4539</v>
      </c>
      <c r="BF404" t="str">
        <f>HYPERLINK("http://dx.doi.org/10.1002/bbpc.19920960305","http://dx.doi.org/10.1002/bbpc.19920960305")</f>
        <v>http://dx.doi.org/10.1002/bbpc.19920960305</v>
      </c>
      <c r="BG404" t="s">
        <v>74</v>
      </c>
      <c r="BH404" t="s">
        <v>74</v>
      </c>
      <c r="BI404">
        <v>7</v>
      </c>
      <c r="BJ404" t="s">
        <v>1156</v>
      </c>
      <c r="BK404" t="s">
        <v>92</v>
      </c>
      <c r="BL404" t="s">
        <v>1157</v>
      </c>
      <c r="BM404" t="s">
        <v>4531</v>
      </c>
      <c r="BN404" t="s">
        <v>74</v>
      </c>
      <c r="BO404" t="s">
        <v>74</v>
      </c>
      <c r="BP404" t="s">
        <v>74</v>
      </c>
      <c r="BQ404" t="s">
        <v>74</v>
      </c>
      <c r="BR404" t="s">
        <v>95</v>
      </c>
      <c r="BS404" t="s">
        <v>4540</v>
      </c>
      <c r="BT404" t="str">
        <f>HYPERLINK("https%3A%2F%2Fwww.webofscience.com%2Fwos%2Fwoscc%2Ffull-record%2FWOS:A1992HR52300004","View Full Record in Web of Science")</f>
        <v>View Full Record in Web of Science</v>
      </c>
    </row>
    <row r="405" spans="1:72" x14ac:dyDescent="0.15">
      <c r="A405" t="s">
        <v>72</v>
      </c>
      <c r="B405" t="s">
        <v>4541</v>
      </c>
      <c r="C405" t="s">
        <v>74</v>
      </c>
      <c r="D405" t="s">
        <v>74</v>
      </c>
      <c r="E405" t="s">
        <v>74</v>
      </c>
      <c r="F405" t="s">
        <v>4541</v>
      </c>
      <c r="G405" t="s">
        <v>74</v>
      </c>
      <c r="H405" t="s">
        <v>74</v>
      </c>
      <c r="I405" t="s">
        <v>4542</v>
      </c>
      <c r="J405" t="s">
        <v>4519</v>
      </c>
      <c r="K405" t="s">
        <v>74</v>
      </c>
      <c r="L405" t="s">
        <v>74</v>
      </c>
      <c r="M405" t="s">
        <v>77</v>
      </c>
      <c r="N405" t="s">
        <v>78</v>
      </c>
      <c r="O405" t="s">
        <v>74</v>
      </c>
      <c r="P405" t="s">
        <v>74</v>
      </c>
      <c r="Q405" t="s">
        <v>74</v>
      </c>
      <c r="R405" t="s">
        <v>74</v>
      </c>
      <c r="S405" t="s">
        <v>74</v>
      </c>
      <c r="T405" t="s">
        <v>4543</v>
      </c>
      <c r="U405" t="s">
        <v>4544</v>
      </c>
      <c r="V405" t="s">
        <v>4545</v>
      </c>
      <c r="W405" t="s">
        <v>74</v>
      </c>
      <c r="X405" t="s">
        <v>74</v>
      </c>
      <c r="Y405" t="s">
        <v>4546</v>
      </c>
      <c r="Z405" t="s">
        <v>74</v>
      </c>
      <c r="AA405" t="s">
        <v>74</v>
      </c>
      <c r="AB405" t="s">
        <v>74</v>
      </c>
      <c r="AC405" t="s">
        <v>74</v>
      </c>
      <c r="AD405" t="s">
        <v>74</v>
      </c>
      <c r="AE405" t="s">
        <v>74</v>
      </c>
      <c r="AF405" t="s">
        <v>74</v>
      </c>
      <c r="AG405">
        <v>34</v>
      </c>
      <c r="AH405">
        <v>0</v>
      </c>
      <c r="AI405">
        <v>0</v>
      </c>
      <c r="AJ405">
        <v>0</v>
      </c>
      <c r="AK405">
        <v>0</v>
      </c>
      <c r="AL405" t="s">
        <v>4524</v>
      </c>
      <c r="AM405" t="s">
        <v>4525</v>
      </c>
      <c r="AN405" t="s">
        <v>4526</v>
      </c>
      <c r="AO405" t="s">
        <v>4527</v>
      </c>
      <c r="AP405" t="s">
        <v>74</v>
      </c>
      <c r="AQ405" t="s">
        <v>74</v>
      </c>
      <c r="AR405" t="s">
        <v>4528</v>
      </c>
      <c r="AS405" t="s">
        <v>4529</v>
      </c>
      <c r="AT405" t="s">
        <v>4389</v>
      </c>
      <c r="AU405">
        <v>1992</v>
      </c>
      <c r="AV405">
        <v>96</v>
      </c>
      <c r="AW405">
        <v>3</v>
      </c>
      <c r="AX405" t="s">
        <v>74</v>
      </c>
      <c r="AY405" t="s">
        <v>74</v>
      </c>
      <c r="AZ405" t="s">
        <v>74</v>
      </c>
      <c r="BA405" t="s">
        <v>74</v>
      </c>
      <c r="BB405">
        <v>264</v>
      </c>
      <c r="BC405">
        <v>268</v>
      </c>
      <c r="BD405" t="s">
        <v>74</v>
      </c>
      <c r="BE405" t="s">
        <v>4547</v>
      </c>
      <c r="BF405" t="str">
        <f>HYPERLINK("http://dx.doi.org/10.1002/bbpc.19920960306","http://dx.doi.org/10.1002/bbpc.19920960306")</f>
        <v>http://dx.doi.org/10.1002/bbpc.19920960306</v>
      </c>
      <c r="BG405" t="s">
        <v>74</v>
      </c>
      <c r="BH405" t="s">
        <v>74</v>
      </c>
      <c r="BI405">
        <v>5</v>
      </c>
      <c r="BJ405" t="s">
        <v>1156</v>
      </c>
      <c r="BK405" t="s">
        <v>92</v>
      </c>
      <c r="BL405" t="s">
        <v>1157</v>
      </c>
      <c r="BM405" t="s">
        <v>4531</v>
      </c>
      <c r="BN405" t="s">
        <v>74</v>
      </c>
      <c r="BO405" t="s">
        <v>74</v>
      </c>
      <c r="BP405" t="s">
        <v>74</v>
      </c>
      <c r="BQ405" t="s">
        <v>74</v>
      </c>
      <c r="BR405" t="s">
        <v>95</v>
      </c>
      <c r="BS405" t="s">
        <v>4548</v>
      </c>
      <c r="BT405" t="str">
        <f>HYPERLINK("https%3A%2F%2Fwww.webofscience.com%2Fwos%2Fwoscc%2Ffull-record%2FWOS:A1992HR52300005","View Full Record in Web of Science")</f>
        <v>View Full Record in Web of Science</v>
      </c>
    </row>
    <row r="406" spans="1:72" x14ac:dyDescent="0.15">
      <c r="A406" t="s">
        <v>72</v>
      </c>
      <c r="B406" t="s">
        <v>4549</v>
      </c>
      <c r="C406" t="s">
        <v>74</v>
      </c>
      <c r="D406" t="s">
        <v>74</v>
      </c>
      <c r="E406" t="s">
        <v>74</v>
      </c>
      <c r="F406" t="s">
        <v>4549</v>
      </c>
      <c r="G406" t="s">
        <v>74</v>
      </c>
      <c r="H406" t="s">
        <v>74</v>
      </c>
      <c r="I406" t="s">
        <v>4550</v>
      </c>
      <c r="J406" t="s">
        <v>4519</v>
      </c>
      <c r="K406" t="s">
        <v>74</v>
      </c>
      <c r="L406" t="s">
        <v>74</v>
      </c>
      <c r="M406" t="s">
        <v>77</v>
      </c>
      <c r="N406" t="s">
        <v>78</v>
      </c>
      <c r="O406" t="s">
        <v>74</v>
      </c>
      <c r="P406" t="s">
        <v>74</v>
      </c>
      <c r="Q406" t="s">
        <v>74</v>
      </c>
      <c r="R406" t="s">
        <v>74</v>
      </c>
      <c r="S406" t="s">
        <v>74</v>
      </c>
      <c r="T406" t="s">
        <v>4551</v>
      </c>
      <c r="U406" t="s">
        <v>4552</v>
      </c>
      <c r="V406" t="s">
        <v>4553</v>
      </c>
      <c r="W406" t="s">
        <v>4554</v>
      </c>
      <c r="X406" t="s">
        <v>4555</v>
      </c>
      <c r="Y406" t="s">
        <v>4556</v>
      </c>
      <c r="Z406" t="s">
        <v>74</v>
      </c>
      <c r="AA406" t="s">
        <v>4557</v>
      </c>
      <c r="AB406" t="s">
        <v>4558</v>
      </c>
      <c r="AC406" t="s">
        <v>74</v>
      </c>
      <c r="AD406" t="s">
        <v>74</v>
      </c>
      <c r="AE406" t="s">
        <v>74</v>
      </c>
      <c r="AF406" t="s">
        <v>74</v>
      </c>
      <c r="AG406">
        <v>20</v>
      </c>
      <c r="AH406">
        <v>5</v>
      </c>
      <c r="AI406">
        <v>5</v>
      </c>
      <c r="AJ406">
        <v>0</v>
      </c>
      <c r="AK406">
        <v>7</v>
      </c>
      <c r="AL406" t="s">
        <v>4524</v>
      </c>
      <c r="AM406" t="s">
        <v>4525</v>
      </c>
      <c r="AN406" t="s">
        <v>4526</v>
      </c>
      <c r="AO406" t="s">
        <v>4527</v>
      </c>
      <c r="AP406" t="s">
        <v>74</v>
      </c>
      <c r="AQ406" t="s">
        <v>74</v>
      </c>
      <c r="AR406" t="s">
        <v>4528</v>
      </c>
      <c r="AS406" t="s">
        <v>4529</v>
      </c>
      <c r="AT406" t="s">
        <v>4389</v>
      </c>
      <c r="AU406">
        <v>1992</v>
      </c>
      <c r="AV406">
        <v>96</v>
      </c>
      <c r="AW406">
        <v>3</v>
      </c>
      <c r="AX406" t="s">
        <v>74</v>
      </c>
      <c r="AY406" t="s">
        <v>74</v>
      </c>
      <c r="AZ406" t="s">
        <v>74</v>
      </c>
      <c r="BA406" t="s">
        <v>74</v>
      </c>
      <c r="BB406">
        <v>272</v>
      </c>
      <c r="BC406">
        <v>276</v>
      </c>
      <c r="BD406" t="s">
        <v>74</v>
      </c>
      <c r="BE406" t="s">
        <v>4559</v>
      </c>
      <c r="BF406" t="str">
        <f>HYPERLINK("http://dx.doi.org/10.1002/bbpc.19920960308","http://dx.doi.org/10.1002/bbpc.19920960308")</f>
        <v>http://dx.doi.org/10.1002/bbpc.19920960308</v>
      </c>
      <c r="BG406" t="s">
        <v>74</v>
      </c>
      <c r="BH406" t="s">
        <v>74</v>
      </c>
      <c r="BI406">
        <v>5</v>
      </c>
      <c r="BJ406" t="s">
        <v>1156</v>
      </c>
      <c r="BK406" t="s">
        <v>92</v>
      </c>
      <c r="BL406" t="s">
        <v>1157</v>
      </c>
      <c r="BM406" t="s">
        <v>4531</v>
      </c>
      <c r="BN406" t="s">
        <v>74</v>
      </c>
      <c r="BO406" t="s">
        <v>74</v>
      </c>
      <c r="BP406" t="s">
        <v>74</v>
      </c>
      <c r="BQ406" t="s">
        <v>74</v>
      </c>
      <c r="BR406" t="s">
        <v>95</v>
      </c>
      <c r="BS406" t="s">
        <v>4560</v>
      </c>
      <c r="BT406" t="str">
        <f>HYPERLINK("https%3A%2F%2Fwww.webofscience.com%2Fwos%2Fwoscc%2Ffull-record%2FWOS:A1992HR52300007","View Full Record in Web of Science")</f>
        <v>View Full Record in Web of Science</v>
      </c>
    </row>
    <row r="407" spans="1:72" x14ac:dyDescent="0.15">
      <c r="A407" t="s">
        <v>72</v>
      </c>
      <c r="B407" t="s">
        <v>4561</v>
      </c>
      <c r="C407" t="s">
        <v>74</v>
      </c>
      <c r="D407" t="s">
        <v>74</v>
      </c>
      <c r="E407" t="s">
        <v>74</v>
      </c>
      <c r="F407" t="s">
        <v>4561</v>
      </c>
      <c r="G407" t="s">
        <v>74</v>
      </c>
      <c r="H407" t="s">
        <v>74</v>
      </c>
      <c r="I407" t="s">
        <v>4562</v>
      </c>
      <c r="J407" t="s">
        <v>4519</v>
      </c>
      <c r="K407" t="s">
        <v>74</v>
      </c>
      <c r="L407" t="s">
        <v>74</v>
      </c>
      <c r="M407" t="s">
        <v>77</v>
      </c>
      <c r="N407" t="s">
        <v>78</v>
      </c>
      <c r="O407" t="s">
        <v>74</v>
      </c>
      <c r="P407" t="s">
        <v>74</v>
      </c>
      <c r="Q407" t="s">
        <v>74</v>
      </c>
      <c r="R407" t="s">
        <v>74</v>
      </c>
      <c r="S407" t="s">
        <v>74</v>
      </c>
      <c r="T407" t="s">
        <v>4563</v>
      </c>
      <c r="U407" t="s">
        <v>4564</v>
      </c>
      <c r="V407" t="s">
        <v>4565</v>
      </c>
      <c r="W407" t="s">
        <v>4566</v>
      </c>
      <c r="X407" t="s">
        <v>4567</v>
      </c>
      <c r="Y407" t="s">
        <v>4568</v>
      </c>
      <c r="Z407" t="s">
        <v>74</v>
      </c>
      <c r="AA407" t="s">
        <v>74</v>
      </c>
      <c r="AB407" t="s">
        <v>74</v>
      </c>
      <c r="AC407" t="s">
        <v>74</v>
      </c>
      <c r="AD407" t="s">
        <v>74</v>
      </c>
      <c r="AE407" t="s">
        <v>74</v>
      </c>
      <c r="AF407" t="s">
        <v>74</v>
      </c>
      <c r="AG407">
        <v>69</v>
      </c>
      <c r="AH407">
        <v>27</v>
      </c>
      <c r="AI407">
        <v>28</v>
      </c>
      <c r="AJ407">
        <v>0</v>
      </c>
      <c r="AK407">
        <v>2</v>
      </c>
      <c r="AL407" t="s">
        <v>4524</v>
      </c>
      <c r="AM407" t="s">
        <v>4525</v>
      </c>
      <c r="AN407" t="s">
        <v>4526</v>
      </c>
      <c r="AO407" t="s">
        <v>4527</v>
      </c>
      <c r="AP407" t="s">
        <v>74</v>
      </c>
      <c r="AQ407" t="s">
        <v>74</v>
      </c>
      <c r="AR407" t="s">
        <v>4528</v>
      </c>
      <c r="AS407" t="s">
        <v>4529</v>
      </c>
      <c r="AT407" t="s">
        <v>4389</v>
      </c>
      <c r="AU407">
        <v>1992</v>
      </c>
      <c r="AV407">
        <v>96</v>
      </c>
      <c r="AW407">
        <v>3</v>
      </c>
      <c r="AX407" t="s">
        <v>74</v>
      </c>
      <c r="AY407" t="s">
        <v>74</v>
      </c>
      <c r="AZ407" t="s">
        <v>74</v>
      </c>
      <c r="BA407" t="s">
        <v>74</v>
      </c>
      <c r="BB407">
        <v>323</v>
      </c>
      <c r="BC407">
        <v>334</v>
      </c>
      <c r="BD407" t="s">
        <v>74</v>
      </c>
      <c r="BE407" t="s">
        <v>4569</v>
      </c>
      <c r="BF407" t="str">
        <f>HYPERLINK("http://dx.doi.org/10.1002/bbpc.19920960319","http://dx.doi.org/10.1002/bbpc.19920960319")</f>
        <v>http://dx.doi.org/10.1002/bbpc.19920960319</v>
      </c>
      <c r="BG407" t="s">
        <v>74</v>
      </c>
      <c r="BH407" t="s">
        <v>74</v>
      </c>
      <c r="BI407">
        <v>12</v>
      </c>
      <c r="BJ407" t="s">
        <v>1156</v>
      </c>
      <c r="BK407" t="s">
        <v>92</v>
      </c>
      <c r="BL407" t="s">
        <v>1157</v>
      </c>
      <c r="BM407" t="s">
        <v>4531</v>
      </c>
      <c r="BN407" t="s">
        <v>74</v>
      </c>
      <c r="BO407" t="s">
        <v>74</v>
      </c>
      <c r="BP407" t="s">
        <v>74</v>
      </c>
      <c r="BQ407" t="s">
        <v>74</v>
      </c>
      <c r="BR407" t="s">
        <v>95</v>
      </c>
      <c r="BS407" t="s">
        <v>4570</v>
      </c>
      <c r="BT407" t="str">
        <f>HYPERLINK("https%3A%2F%2Fwww.webofscience.com%2Fwos%2Fwoscc%2Ffull-record%2FWOS:A1992HR52300018","View Full Record in Web of Science")</f>
        <v>View Full Record in Web of Science</v>
      </c>
    </row>
    <row r="408" spans="1:72" x14ac:dyDescent="0.15">
      <c r="A408" t="s">
        <v>72</v>
      </c>
      <c r="B408" t="s">
        <v>4571</v>
      </c>
      <c r="C408" t="s">
        <v>74</v>
      </c>
      <c r="D408" t="s">
        <v>74</v>
      </c>
      <c r="E408" t="s">
        <v>74</v>
      </c>
      <c r="F408" t="s">
        <v>4571</v>
      </c>
      <c r="G408" t="s">
        <v>74</v>
      </c>
      <c r="H408" t="s">
        <v>74</v>
      </c>
      <c r="I408" t="s">
        <v>4572</v>
      </c>
      <c r="J408" t="s">
        <v>4519</v>
      </c>
      <c r="K408" t="s">
        <v>74</v>
      </c>
      <c r="L408" t="s">
        <v>74</v>
      </c>
      <c r="M408" t="s">
        <v>77</v>
      </c>
      <c r="N408" t="s">
        <v>78</v>
      </c>
      <c r="O408" t="s">
        <v>74</v>
      </c>
      <c r="P408" t="s">
        <v>74</v>
      </c>
      <c r="Q408" t="s">
        <v>74</v>
      </c>
      <c r="R408" t="s">
        <v>74</v>
      </c>
      <c r="S408" t="s">
        <v>74</v>
      </c>
      <c r="T408" t="s">
        <v>4573</v>
      </c>
      <c r="U408" t="s">
        <v>4574</v>
      </c>
      <c r="V408" t="s">
        <v>4575</v>
      </c>
      <c r="W408" t="s">
        <v>74</v>
      </c>
      <c r="X408" t="s">
        <v>74</v>
      </c>
      <c r="Y408" t="s">
        <v>4576</v>
      </c>
      <c r="Z408" t="s">
        <v>74</v>
      </c>
      <c r="AA408" t="s">
        <v>4577</v>
      </c>
      <c r="AB408" t="s">
        <v>4578</v>
      </c>
      <c r="AC408" t="s">
        <v>74</v>
      </c>
      <c r="AD408" t="s">
        <v>74</v>
      </c>
      <c r="AE408" t="s">
        <v>74</v>
      </c>
      <c r="AF408" t="s">
        <v>74</v>
      </c>
      <c r="AG408">
        <v>39</v>
      </c>
      <c r="AH408">
        <v>26</v>
      </c>
      <c r="AI408">
        <v>27</v>
      </c>
      <c r="AJ408">
        <v>0</v>
      </c>
      <c r="AK408">
        <v>6</v>
      </c>
      <c r="AL408" t="s">
        <v>4524</v>
      </c>
      <c r="AM408" t="s">
        <v>4525</v>
      </c>
      <c r="AN408" t="s">
        <v>4526</v>
      </c>
      <c r="AO408" t="s">
        <v>4527</v>
      </c>
      <c r="AP408" t="s">
        <v>74</v>
      </c>
      <c r="AQ408" t="s">
        <v>74</v>
      </c>
      <c r="AR408" t="s">
        <v>4528</v>
      </c>
      <c r="AS408" t="s">
        <v>4529</v>
      </c>
      <c r="AT408" t="s">
        <v>4389</v>
      </c>
      <c r="AU408">
        <v>1992</v>
      </c>
      <c r="AV408">
        <v>96</v>
      </c>
      <c r="AW408">
        <v>3</v>
      </c>
      <c r="AX408" t="s">
        <v>74</v>
      </c>
      <c r="AY408" t="s">
        <v>74</v>
      </c>
      <c r="AZ408" t="s">
        <v>74</v>
      </c>
      <c r="BA408" t="s">
        <v>74</v>
      </c>
      <c r="BB408">
        <v>353</v>
      </c>
      <c r="BC408">
        <v>361</v>
      </c>
      <c r="BD408" t="s">
        <v>74</v>
      </c>
      <c r="BE408" t="s">
        <v>74</v>
      </c>
      <c r="BF408" t="s">
        <v>74</v>
      </c>
      <c r="BG408" t="s">
        <v>74</v>
      </c>
      <c r="BH408" t="s">
        <v>74</v>
      </c>
      <c r="BI408">
        <v>9</v>
      </c>
      <c r="BJ408" t="s">
        <v>1156</v>
      </c>
      <c r="BK408" t="s">
        <v>92</v>
      </c>
      <c r="BL408" t="s">
        <v>1157</v>
      </c>
      <c r="BM408" t="s">
        <v>4531</v>
      </c>
      <c r="BN408" t="s">
        <v>74</v>
      </c>
      <c r="BO408" t="s">
        <v>74</v>
      </c>
      <c r="BP408" t="s">
        <v>74</v>
      </c>
      <c r="BQ408" t="s">
        <v>74</v>
      </c>
      <c r="BR408" t="s">
        <v>95</v>
      </c>
      <c r="BS408" t="s">
        <v>4579</v>
      </c>
      <c r="BT408" t="str">
        <f>HYPERLINK("https%3A%2F%2Fwww.webofscience.com%2Fwos%2Fwoscc%2Ffull-record%2FWOS:A1992HR52300022","View Full Record in Web of Science")</f>
        <v>View Full Record in Web of Science</v>
      </c>
    </row>
    <row r="409" spans="1:72" x14ac:dyDescent="0.15">
      <c r="A409" t="s">
        <v>72</v>
      </c>
      <c r="B409" t="s">
        <v>4580</v>
      </c>
      <c r="C409" t="s">
        <v>74</v>
      </c>
      <c r="D409" t="s">
        <v>74</v>
      </c>
      <c r="E409" t="s">
        <v>74</v>
      </c>
      <c r="F409" t="s">
        <v>4580</v>
      </c>
      <c r="G409" t="s">
        <v>74</v>
      </c>
      <c r="H409" t="s">
        <v>74</v>
      </c>
      <c r="I409" t="s">
        <v>4581</v>
      </c>
      <c r="J409" t="s">
        <v>4519</v>
      </c>
      <c r="K409" t="s">
        <v>74</v>
      </c>
      <c r="L409" t="s">
        <v>74</v>
      </c>
      <c r="M409" t="s">
        <v>77</v>
      </c>
      <c r="N409" t="s">
        <v>78</v>
      </c>
      <c r="O409" t="s">
        <v>74</v>
      </c>
      <c r="P409" t="s">
        <v>74</v>
      </c>
      <c r="Q409" t="s">
        <v>74</v>
      </c>
      <c r="R409" t="s">
        <v>74</v>
      </c>
      <c r="S409" t="s">
        <v>74</v>
      </c>
      <c r="T409" t="s">
        <v>4582</v>
      </c>
      <c r="U409" t="s">
        <v>4583</v>
      </c>
      <c r="V409" t="s">
        <v>4584</v>
      </c>
      <c r="W409" t="s">
        <v>4585</v>
      </c>
      <c r="X409" t="s">
        <v>4586</v>
      </c>
      <c r="Y409" t="s">
        <v>4587</v>
      </c>
      <c r="Z409" t="s">
        <v>74</v>
      </c>
      <c r="AA409" t="s">
        <v>4588</v>
      </c>
      <c r="AB409" t="s">
        <v>2554</v>
      </c>
      <c r="AC409" t="s">
        <v>74</v>
      </c>
      <c r="AD409" t="s">
        <v>74</v>
      </c>
      <c r="AE409" t="s">
        <v>74</v>
      </c>
      <c r="AF409" t="s">
        <v>74</v>
      </c>
      <c r="AG409">
        <v>28</v>
      </c>
      <c r="AH409">
        <v>9</v>
      </c>
      <c r="AI409">
        <v>9</v>
      </c>
      <c r="AJ409">
        <v>0</v>
      </c>
      <c r="AK409">
        <v>0</v>
      </c>
      <c r="AL409" t="s">
        <v>4524</v>
      </c>
      <c r="AM409" t="s">
        <v>4525</v>
      </c>
      <c r="AN409" t="s">
        <v>4526</v>
      </c>
      <c r="AO409" t="s">
        <v>4527</v>
      </c>
      <c r="AP409" t="s">
        <v>74</v>
      </c>
      <c r="AQ409" t="s">
        <v>74</v>
      </c>
      <c r="AR409" t="s">
        <v>4528</v>
      </c>
      <c r="AS409" t="s">
        <v>4529</v>
      </c>
      <c r="AT409" t="s">
        <v>4389</v>
      </c>
      <c r="AU409">
        <v>1992</v>
      </c>
      <c r="AV409">
        <v>96</v>
      </c>
      <c r="AW409">
        <v>3</v>
      </c>
      <c r="AX409" t="s">
        <v>74</v>
      </c>
      <c r="AY409" t="s">
        <v>74</v>
      </c>
      <c r="AZ409" t="s">
        <v>74</v>
      </c>
      <c r="BA409" t="s">
        <v>74</v>
      </c>
      <c r="BB409">
        <v>362</v>
      </c>
      <c r="BC409">
        <v>367</v>
      </c>
      <c r="BD409" t="s">
        <v>74</v>
      </c>
      <c r="BE409" t="s">
        <v>4589</v>
      </c>
      <c r="BF409" t="str">
        <f>HYPERLINK("http://dx.doi.org/10.1002/bbpc.19920960324","http://dx.doi.org/10.1002/bbpc.19920960324")</f>
        <v>http://dx.doi.org/10.1002/bbpc.19920960324</v>
      </c>
      <c r="BG409" t="s">
        <v>74</v>
      </c>
      <c r="BH409" t="s">
        <v>74</v>
      </c>
      <c r="BI409">
        <v>6</v>
      </c>
      <c r="BJ409" t="s">
        <v>1156</v>
      </c>
      <c r="BK409" t="s">
        <v>92</v>
      </c>
      <c r="BL409" t="s">
        <v>1157</v>
      </c>
      <c r="BM409" t="s">
        <v>4531</v>
      </c>
      <c r="BN409" t="s">
        <v>74</v>
      </c>
      <c r="BO409" t="s">
        <v>74</v>
      </c>
      <c r="BP409" t="s">
        <v>74</v>
      </c>
      <c r="BQ409" t="s">
        <v>74</v>
      </c>
      <c r="BR409" t="s">
        <v>95</v>
      </c>
      <c r="BS409" t="s">
        <v>4590</v>
      </c>
      <c r="BT409" t="str">
        <f>HYPERLINK("https%3A%2F%2Fwww.webofscience.com%2Fwos%2Fwoscc%2Ffull-record%2FWOS:A1992HR52300023","View Full Record in Web of Science")</f>
        <v>View Full Record in Web of Science</v>
      </c>
    </row>
    <row r="410" spans="1:72" x14ac:dyDescent="0.15">
      <c r="A410" t="s">
        <v>72</v>
      </c>
      <c r="B410" t="s">
        <v>4591</v>
      </c>
      <c r="C410" t="s">
        <v>74</v>
      </c>
      <c r="D410" t="s">
        <v>74</v>
      </c>
      <c r="E410" t="s">
        <v>74</v>
      </c>
      <c r="F410" t="s">
        <v>4591</v>
      </c>
      <c r="G410" t="s">
        <v>74</v>
      </c>
      <c r="H410" t="s">
        <v>74</v>
      </c>
      <c r="I410" t="s">
        <v>4592</v>
      </c>
      <c r="J410" t="s">
        <v>4519</v>
      </c>
      <c r="K410" t="s">
        <v>74</v>
      </c>
      <c r="L410" t="s">
        <v>74</v>
      </c>
      <c r="M410" t="s">
        <v>77</v>
      </c>
      <c r="N410" t="s">
        <v>78</v>
      </c>
      <c r="O410" t="s">
        <v>74</v>
      </c>
      <c r="P410" t="s">
        <v>74</v>
      </c>
      <c r="Q410" t="s">
        <v>74</v>
      </c>
      <c r="R410" t="s">
        <v>74</v>
      </c>
      <c r="S410" t="s">
        <v>74</v>
      </c>
      <c r="T410" t="s">
        <v>4593</v>
      </c>
      <c r="U410" t="s">
        <v>74</v>
      </c>
      <c r="V410" t="s">
        <v>4594</v>
      </c>
      <c r="W410" t="s">
        <v>4595</v>
      </c>
      <c r="X410" t="s">
        <v>4596</v>
      </c>
      <c r="Y410" t="s">
        <v>4597</v>
      </c>
      <c r="Z410" t="s">
        <v>74</v>
      </c>
      <c r="AA410" t="s">
        <v>74</v>
      </c>
      <c r="AB410" t="s">
        <v>74</v>
      </c>
      <c r="AC410" t="s">
        <v>74</v>
      </c>
      <c r="AD410" t="s">
        <v>74</v>
      </c>
      <c r="AE410" t="s">
        <v>74</v>
      </c>
      <c r="AF410" t="s">
        <v>74</v>
      </c>
      <c r="AG410">
        <v>9</v>
      </c>
      <c r="AH410">
        <v>2</v>
      </c>
      <c r="AI410">
        <v>2</v>
      </c>
      <c r="AJ410">
        <v>0</v>
      </c>
      <c r="AK410">
        <v>1</v>
      </c>
      <c r="AL410" t="s">
        <v>4524</v>
      </c>
      <c r="AM410" t="s">
        <v>4525</v>
      </c>
      <c r="AN410" t="s">
        <v>4526</v>
      </c>
      <c r="AO410" t="s">
        <v>4527</v>
      </c>
      <c r="AP410" t="s">
        <v>74</v>
      </c>
      <c r="AQ410" t="s">
        <v>74</v>
      </c>
      <c r="AR410" t="s">
        <v>4528</v>
      </c>
      <c r="AS410" t="s">
        <v>4529</v>
      </c>
      <c r="AT410" t="s">
        <v>4389</v>
      </c>
      <c r="AU410">
        <v>1992</v>
      </c>
      <c r="AV410">
        <v>96</v>
      </c>
      <c r="AW410">
        <v>3</v>
      </c>
      <c r="AX410" t="s">
        <v>74</v>
      </c>
      <c r="AY410" t="s">
        <v>74</v>
      </c>
      <c r="AZ410" t="s">
        <v>74</v>
      </c>
      <c r="BA410" t="s">
        <v>74</v>
      </c>
      <c r="BB410">
        <v>377</v>
      </c>
      <c r="BC410">
        <v>380</v>
      </c>
      <c r="BD410" t="s">
        <v>74</v>
      </c>
      <c r="BE410" t="s">
        <v>4598</v>
      </c>
      <c r="BF410" t="str">
        <f>HYPERLINK("http://dx.doi.org/10.1002/bbpc.19920960326","http://dx.doi.org/10.1002/bbpc.19920960326")</f>
        <v>http://dx.doi.org/10.1002/bbpc.19920960326</v>
      </c>
      <c r="BG410" t="s">
        <v>74</v>
      </c>
      <c r="BH410" t="s">
        <v>74</v>
      </c>
      <c r="BI410">
        <v>4</v>
      </c>
      <c r="BJ410" t="s">
        <v>1156</v>
      </c>
      <c r="BK410" t="s">
        <v>92</v>
      </c>
      <c r="BL410" t="s">
        <v>1157</v>
      </c>
      <c r="BM410" t="s">
        <v>4531</v>
      </c>
      <c r="BN410" t="s">
        <v>74</v>
      </c>
      <c r="BO410" t="s">
        <v>74</v>
      </c>
      <c r="BP410" t="s">
        <v>74</v>
      </c>
      <c r="BQ410" t="s">
        <v>74</v>
      </c>
      <c r="BR410" t="s">
        <v>95</v>
      </c>
      <c r="BS410" t="s">
        <v>4599</v>
      </c>
      <c r="BT410" t="str">
        <f>HYPERLINK("https%3A%2F%2Fwww.webofscience.com%2Fwos%2Fwoscc%2Ffull-record%2FWOS:A1992HR52300025","View Full Record in Web of Science")</f>
        <v>View Full Record in Web of Science</v>
      </c>
    </row>
    <row r="411" spans="1:72" x14ac:dyDescent="0.15">
      <c r="A411" t="s">
        <v>72</v>
      </c>
      <c r="B411" t="s">
        <v>4600</v>
      </c>
      <c r="C411" t="s">
        <v>74</v>
      </c>
      <c r="D411" t="s">
        <v>74</v>
      </c>
      <c r="E411" t="s">
        <v>74</v>
      </c>
      <c r="F411" t="s">
        <v>4600</v>
      </c>
      <c r="G411" t="s">
        <v>74</v>
      </c>
      <c r="H411" t="s">
        <v>74</v>
      </c>
      <c r="I411" t="s">
        <v>4601</v>
      </c>
      <c r="J411" t="s">
        <v>4519</v>
      </c>
      <c r="K411" t="s">
        <v>74</v>
      </c>
      <c r="L411" t="s">
        <v>74</v>
      </c>
      <c r="M411" t="s">
        <v>77</v>
      </c>
      <c r="N411" t="s">
        <v>78</v>
      </c>
      <c r="O411" t="s">
        <v>74</v>
      </c>
      <c r="P411" t="s">
        <v>74</v>
      </c>
      <c r="Q411" t="s">
        <v>74</v>
      </c>
      <c r="R411" t="s">
        <v>74</v>
      </c>
      <c r="S411" t="s">
        <v>74</v>
      </c>
      <c r="T411" t="s">
        <v>4602</v>
      </c>
      <c r="U411" t="s">
        <v>4603</v>
      </c>
      <c r="V411" t="s">
        <v>4604</v>
      </c>
      <c r="W411" t="s">
        <v>74</v>
      </c>
      <c r="X411" t="s">
        <v>74</v>
      </c>
      <c r="Y411" t="s">
        <v>4605</v>
      </c>
      <c r="Z411" t="s">
        <v>74</v>
      </c>
      <c r="AA411" t="s">
        <v>74</v>
      </c>
      <c r="AB411" t="s">
        <v>74</v>
      </c>
      <c r="AC411" t="s">
        <v>74</v>
      </c>
      <c r="AD411" t="s">
        <v>74</v>
      </c>
      <c r="AE411" t="s">
        <v>74</v>
      </c>
      <c r="AF411" t="s">
        <v>74</v>
      </c>
      <c r="AG411">
        <v>8</v>
      </c>
      <c r="AH411">
        <v>1</v>
      </c>
      <c r="AI411">
        <v>1</v>
      </c>
      <c r="AJ411">
        <v>0</v>
      </c>
      <c r="AK411">
        <v>1</v>
      </c>
      <c r="AL411" t="s">
        <v>4524</v>
      </c>
      <c r="AM411" t="s">
        <v>4525</v>
      </c>
      <c r="AN411" t="s">
        <v>4526</v>
      </c>
      <c r="AO411" t="s">
        <v>4527</v>
      </c>
      <c r="AP411" t="s">
        <v>74</v>
      </c>
      <c r="AQ411" t="s">
        <v>74</v>
      </c>
      <c r="AR411" t="s">
        <v>4528</v>
      </c>
      <c r="AS411" t="s">
        <v>4529</v>
      </c>
      <c r="AT411" t="s">
        <v>4389</v>
      </c>
      <c r="AU411">
        <v>1992</v>
      </c>
      <c r="AV411">
        <v>96</v>
      </c>
      <c r="AW411">
        <v>3</v>
      </c>
      <c r="AX411" t="s">
        <v>74</v>
      </c>
      <c r="AY411" t="s">
        <v>74</v>
      </c>
      <c r="AZ411" t="s">
        <v>74</v>
      </c>
      <c r="BA411" t="s">
        <v>74</v>
      </c>
      <c r="BB411">
        <v>496</v>
      </c>
      <c r="BC411">
        <v>501</v>
      </c>
      <c r="BD411" t="s">
        <v>74</v>
      </c>
      <c r="BE411" t="s">
        <v>4606</v>
      </c>
      <c r="BF411" t="str">
        <f>HYPERLINK("http://dx.doi.org/10.1002/bbpc.19920960353","http://dx.doi.org/10.1002/bbpc.19920960353")</f>
        <v>http://dx.doi.org/10.1002/bbpc.19920960353</v>
      </c>
      <c r="BG411" t="s">
        <v>74</v>
      </c>
      <c r="BH411" t="s">
        <v>74</v>
      </c>
      <c r="BI411">
        <v>6</v>
      </c>
      <c r="BJ411" t="s">
        <v>1156</v>
      </c>
      <c r="BK411" t="s">
        <v>92</v>
      </c>
      <c r="BL411" t="s">
        <v>1157</v>
      </c>
      <c r="BM411" t="s">
        <v>4531</v>
      </c>
      <c r="BN411" t="s">
        <v>74</v>
      </c>
      <c r="BO411" t="s">
        <v>74</v>
      </c>
      <c r="BP411" t="s">
        <v>74</v>
      </c>
      <c r="BQ411" t="s">
        <v>74</v>
      </c>
      <c r="BR411" t="s">
        <v>95</v>
      </c>
      <c r="BS411" t="s">
        <v>4607</v>
      </c>
      <c r="BT411" t="str">
        <f>HYPERLINK("https%3A%2F%2Fwww.webofscience.com%2Fwos%2Fwoscc%2Ffull-record%2FWOS:A1992HR52300052","View Full Record in Web of Science")</f>
        <v>View Full Record in Web of Science</v>
      </c>
    </row>
    <row r="412" spans="1:72" x14ac:dyDescent="0.15">
      <c r="A412" t="s">
        <v>72</v>
      </c>
      <c r="B412" t="s">
        <v>4608</v>
      </c>
      <c r="C412" t="s">
        <v>74</v>
      </c>
      <c r="D412" t="s">
        <v>74</v>
      </c>
      <c r="E412" t="s">
        <v>74</v>
      </c>
      <c r="F412" t="s">
        <v>4608</v>
      </c>
      <c r="G412" t="s">
        <v>74</v>
      </c>
      <c r="H412" t="s">
        <v>74</v>
      </c>
      <c r="I412" t="s">
        <v>4609</v>
      </c>
      <c r="J412" t="s">
        <v>3321</v>
      </c>
      <c r="K412" t="s">
        <v>74</v>
      </c>
      <c r="L412" t="s">
        <v>74</v>
      </c>
      <c r="M412" t="s">
        <v>77</v>
      </c>
      <c r="N412" t="s">
        <v>78</v>
      </c>
      <c r="O412" t="s">
        <v>74</v>
      </c>
      <c r="P412" t="s">
        <v>74</v>
      </c>
      <c r="Q412" t="s">
        <v>74</v>
      </c>
      <c r="R412" t="s">
        <v>74</v>
      </c>
      <c r="S412" t="s">
        <v>74</v>
      </c>
      <c r="T412" t="s">
        <v>74</v>
      </c>
      <c r="U412" t="s">
        <v>4610</v>
      </c>
      <c r="V412" t="s">
        <v>4611</v>
      </c>
      <c r="W412" t="s">
        <v>4612</v>
      </c>
      <c r="X412" t="s">
        <v>4613</v>
      </c>
      <c r="Y412" t="s">
        <v>4614</v>
      </c>
      <c r="Z412" t="s">
        <v>74</v>
      </c>
      <c r="AA412" t="s">
        <v>74</v>
      </c>
      <c r="AB412" t="s">
        <v>74</v>
      </c>
      <c r="AC412" t="s">
        <v>74</v>
      </c>
      <c r="AD412" t="s">
        <v>74</v>
      </c>
      <c r="AE412" t="s">
        <v>74</v>
      </c>
      <c r="AF412" t="s">
        <v>74</v>
      </c>
      <c r="AG412">
        <v>30</v>
      </c>
      <c r="AH412">
        <v>79</v>
      </c>
      <c r="AI412">
        <v>81</v>
      </c>
      <c r="AJ412">
        <v>0</v>
      </c>
      <c r="AK412">
        <v>28</v>
      </c>
      <c r="AL412" t="s">
        <v>236</v>
      </c>
      <c r="AM412" t="s">
        <v>237</v>
      </c>
      <c r="AN412" t="s">
        <v>238</v>
      </c>
      <c r="AO412" t="s">
        <v>3328</v>
      </c>
      <c r="AP412" t="s">
        <v>74</v>
      </c>
      <c r="AQ412" t="s">
        <v>74</v>
      </c>
      <c r="AR412" t="s">
        <v>3329</v>
      </c>
      <c r="AS412" t="s">
        <v>3330</v>
      </c>
      <c r="AT412" t="s">
        <v>4389</v>
      </c>
      <c r="AU412">
        <v>1992</v>
      </c>
      <c r="AV412">
        <v>49</v>
      </c>
      <c r="AW412">
        <v>3</v>
      </c>
      <c r="AX412" t="s">
        <v>74</v>
      </c>
      <c r="AY412" t="s">
        <v>74</v>
      </c>
      <c r="AZ412" t="s">
        <v>74</v>
      </c>
      <c r="BA412" t="s">
        <v>74</v>
      </c>
      <c r="BB412">
        <v>462</v>
      </c>
      <c r="BC412">
        <v>466</v>
      </c>
      <c r="BD412" t="s">
        <v>74</v>
      </c>
      <c r="BE412" t="s">
        <v>4615</v>
      </c>
      <c r="BF412" t="str">
        <f>HYPERLINK("http://dx.doi.org/10.1139/f92-055","http://dx.doi.org/10.1139/f92-055")</f>
        <v>http://dx.doi.org/10.1139/f92-055</v>
      </c>
      <c r="BG412" t="s">
        <v>74</v>
      </c>
      <c r="BH412" t="s">
        <v>74</v>
      </c>
      <c r="BI412">
        <v>5</v>
      </c>
      <c r="BJ412" t="s">
        <v>3332</v>
      </c>
      <c r="BK412" t="s">
        <v>92</v>
      </c>
      <c r="BL412" t="s">
        <v>3332</v>
      </c>
      <c r="BM412" t="s">
        <v>4616</v>
      </c>
      <c r="BN412" t="s">
        <v>74</v>
      </c>
      <c r="BO412" t="s">
        <v>74</v>
      </c>
      <c r="BP412" t="s">
        <v>74</v>
      </c>
      <c r="BQ412" t="s">
        <v>74</v>
      </c>
      <c r="BR412" t="s">
        <v>95</v>
      </c>
      <c r="BS412" t="s">
        <v>4617</v>
      </c>
      <c r="BT412" t="str">
        <f>HYPERLINK("https%3A%2F%2Fwww.webofscience.com%2Fwos%2Fwoscc%2Ffull-record%2FWOS:A1992HJ15000006","View Full Record in Web of Science")</f>
        <v>View Full Record in Web of Science</v>
      </c>
    </row>
    <row r="413" spans="1:72" x14ac:dyDescent="0.15">
      <c r="A413" t="s">
        <v>72</v>
      </c>
      <c r="B413" t="s">
        <v>4618</v>
      </c>
      <c r="C413" t="s">
        <v>74</v>
      </c>
      <c r="D413" t="s">
        <v>74</v>
      </c>
      <c r="E413" t="s">
        <v>74</v>
      </c>
      <c r="F413" t="s">
        <v>4618</v>
      </c>
      <c r="G413" t="s">
        <v>74</v>
      </c>
      <c r="H413" t="s">
        <v>74</v>
      </c>
      <c r="I413" t="s">
        <v>4619</v>
      </c>
      <c r="J413" t="s">
        <v>3355</v>
      </c>
      <c r="K413" t="s">
        <v>74</v>
      </c>
      <c r="L413" t="s">
        <v>74</v>
      </c>
      <c r="M413" t="s">
        <v>77</v>
      </c>
      <c r="N413" t="s">
        <v>78</v>
      </c>
      <c r="O413" t="s">
        <v>74</v>
      </c>
      <c r="P413" t="s">
        <v>74</v>
      </c>
      <c r="Q413" t="s">
        <v>74</v>
      </c>
      <c r="R413" t="s">
        <v>74</v>
      </c>
      <c r="S413" t="s">
        <v>74</v>
      </c>
      <c r="T413" t="s">
        <v>4620</v>
      </c>
      <c r="U413" t="s">
        <v>4621</v>
      </c>
      <c r="V413" t="s">
        <v>4622</v>
      </c>
      <c r="W413" t="s">
        <v>74</v>
      </c>
      <c r="X413" t="s">
        <v>74</v>
      </c>
      <c r="Y413" t="s">
        <v>4623</v>
      </c>
      <c r="Z413" t="s">
        <v>74</v>
      </c>
      <c r="AA413" t="s">
        <v>1540</v>
      </c>
      <c r="AB413" t="s">
        <v>1541</v>
      </c>
      <c r="AC413" t="s">
        <v>74</v>
      </c>
      <c r="AD413" t="s">
        <v>74</v>
      </c>
      <c r="AE413" t="s">
        <v>74</v>
      </c>
      <c r="AF413" t="s">
        <v>74</v>
      </c>
      <c r="AG413">
        <v>15</v>
      </c>
      <c r="AH413">
        <v>45</v>
      </c>
      <c r="AI413">
        <v>51</v>
      </c>
      <c r="AJ413">
        <v>0</v>
      </c>
      <c r="AK413">
        <v>19</v>
      </c>
      <c r="AL413" t="s">
        <v>255</v>
      </c>
      <c r="AM413" t="s">
        <v>84</v>
      </c>
      <c r="AN413" t="s">
        <v>256</v>
      </c>
      <c r="AO413" t="s">
        <v>3359</v>
      </c>
      <c r="AP413" t="s">
        <v>74</v>
      </c>
      <c r="AQ413" t="s">
        <v>74</v>
      </c>
      <c r="AR413" t="s">
        <v>3355</v>
      </c>
      <c r="AS413" t="s">
        <v>3360</v>
      </c>
      <c r="AT413" t="s">
        <v>4389</v>
      </c>
      <c r="AU413">
        <v>1992</v>
      </c>
      <c r="AV413">
        <v>24</v>
      </c>
      <c r="AW413">
        <v>6</v>
      </c>
      <c r="AX413" t="s">
        <v>74</v>
      </c>
      <c r="AY413" t="s">
        <v>74</v>
      </c>
      <c r="AZ413" t="s">
        <v>74</v>
      </c>
      <c r="BA413" t="s">
        <v>74</v>
      </c>
      <c r="BB413">
        <v>779</v>
      </c>
      <c r="BC413">
        <v>791</v>
      </c>
      <c r="BD413" t="s">
        <v>74</v>
      </c>
      <c r="BE413" t="s">
        <v>4624</v>
      </c>
      <c r="BF413" t="str">
        <f>HYPERLINK("http://dx.doi.org/10.1016/0045-6535(92)90538-3","http://dx.doi.org/10.1016/0045-6535(92)90538-3")</f>
        <v>http://dx.doi.org/10.1016/0045-6535(92)90538-3</v>
      </c>
      <c r="BG413" t="s">
        <v>74</v>
      </c>
      <c r="BH413" t="s">
        <v>74</v>
      </c>
      <c r="BI413">
        <v>13</v>
      </c>
      <c r="BJ413" t="s">
        <v>3362</v>
      </c>
      <c r="BK413" t="s">
        <v>92</v>
      </c>
      <c r="BL413" t="s">
        <v>3363</v>
      </c>
      <c r="BM413" t="s">
        <v>4625</v>
      </c>
      <c r="BN413" t="s">
        <v>74</v>
      </c>
      <c r="BO413" t="s">
        <v>74</v>
      </c>
      <c r="BP413" t="s">
        <v>74</v>
      </c>
      <c r="BQ413" t="s">
        <v>74</v>
      </c>
      <c r="BR413" t="s">
        <v>95</v>
      </c>
      <c r="BS413" t="s">
        <v>4626</v>
      </c>
      <c r="BT413" t="str">
        <f>HYPERLINK("https%3A%2F%2Fwww.webofscience.com%2Fwos%2Fwoscc%2Ffull-record%2FWOS:A1992HM30200010","View Full Record in Web of Science")</f>
        <v>View Full Record in Web of Science</v>
      </c>
    </row>
    <row r="414" spans="1:72" x14ac:dyDescent="0.15">
      <c r="A414" t="s">
        <v>72</v>
      </c>
      <c r="B414" t="s">
        <v>4627</v>
      </c>
      <c r="C414" t="s">
        <v>74</v>
      </c>
      <c r="D414" t="s">
        <v>74</v>
      </c>
      <c r="E414" t="s">
        <v>74</v>
      </c>
      <c r="F414" t="s">
        <v>4627</v>
      </c>
      <c r="G414" t="s">
        <v>74</v>
      </c>
      <c r="H414" t="s">
        <v>74</v>
      </c>
      <c r="I414" t="s">
        <v>4628</v>
      </c>
      <c r="J414" t="s">
        <v>2752</v>
      </c>
      <c r="K414" t="s">
        <v>74</v>
      </c>
      <c r="L414" t="s">
        <v>74</v>
      </c>
      <c r="M414" t="s">
        <v>77</v>
      </c>
      <c r="N414" t="s">
        <v>78</v>
      </c>
      <c r="O414" t="s">
        <v>74</v>
      </c>
      <c r="P414" t="s">
        <v>74</v>
      </c>
      <c r="Q414" t="s">
        <v>74</v>
      </c>
      <c r="R414" t="s">
        <v>74</v>
      </c>
      <c r="S414" t="s">
        <v>74</v>
      </c>
      <c r="T414" t="s">
        <v>74</v>
      </c>
      <c r="U414" t="s">
        <v>4629</v>
      </c>
      <c r="V414" t="s">
        <v>4630</v>
      </c>
      <c r="W414" t="s">
        <v>74</v>
      </c>
      <c r="X414" t="s">
        <v>74</v>
      </c>
      <c r="Y414" t="s">
        <v>4631</v>
      </c>
      <c r="Z414" t="s">
        <v>74</v>
      </c>
      <c r="AA414" t="s">
        <v>74</v>
      </c>
      <c r="AB414" t="s">
        <v>74</v>
      </c>
      <c r="AC414" t="s">
        <v>74</v>
      </c>
      <c r="AD414" t="s">
        <v>74</v>
      </c>
      <c r="AE414" t="s">
        <v>74</v>
      </c>
      <c r="AF414" t="s">
        <v>74</v>
      </c>
      <c r="AG414">
        <v>23</v>
      </c>
      <c r="AH414">
        <v>6</v>
      </c>
      <c r="AI414">
        <v>6</v>
      </c>
      <c r="AJ414">
        <v>0</v>
      </c>
      <c r="AK414">
        <v>3</v>
      </c>
      <c r="AL414" t="s">
        <v>204</v>
      </c>
      <c r="AM414" t="s">
        <v>205</v>
      </c>
      <c r="AN414" t="s">
        <v>206</v>
      </c>
      <c r="AO414" t="s">
        <v>2760</v>
      </c>
      <c r="AP414" t="s">
        <v>74</v>
      </c>
      <c r="AQ414" t="s">
        <v>74</v>
      </c>
      <c r="AR414" t="s">
        <v>2761</v>
      </c>
      <c r="AS414" t="s">
        <v>2762</v>
      </c>
      <c r="AT414" t="s">
        <v>4389</v>
      </c>
      <c r="AU414">
        <v>1992</v>
      </c>
      <c r="AV414">
        <v>7</v>
      </c>
      <c r="AW414">
        <v>2</v>
      </c>
      <c r="AX414" t="s">
        <v>74</v>
      </c>
      <c r="AY414" t="s">
        <v>74</v>
      </c>
      <c r="AZ414" t="s">
        <v>74</v>
      </c>
      <c r="BA414" t="s">
        <v>74</v>
      </c>
      <c r="BB414">
        <v>105</v>
      </c>
      <c r="BC414">
        <v>110</v>
      </c>
      <c r="BD414" t="s">
        <v>74</v>
      </c>
      <c r="BE414" t="s">
        <v>4632</v>
      </c>
      <c r="BF414" t="str">
        <f>HYPERLINK("http://dx.doi.org/10.1007/BF00209611","http://dx.doi.org/10.1007/BF00209611")</f>
        <v>http://dx.doi.org/10.1007/BF00209611</v>
      </c>
      <c r="BG414" t="s">
        <v>74</v>
      </c>
      <c r="BH414" t="s">
        <v>74</v>
      </c>
      <c r="BI414">
        <v>6</v>
      </c>
      <c r="BJ414" t="s">
        <v>379</v>
      </c>
      <c r="BK414" t="s">
        <v>92</v>
      </c>
      <c r="BL414" t="s">
        <v>379</v>
      </c>
      <c r="BM414" t="s">
        <v>4633</v>
      </c>
      <c r="BN414" t="s">
        <v>74</v>
      </c>
      <c r="BO414" t="s">
        <v>74</v>
      </c>
      <c r="BP414" t="s">
        <v>74</v>
      </c>
      <c r="BQ414" t="s">
        <v>74</v>
      </c>
      <c r="BR414" t="s">
        <v>95</v>
      </c>
      <c r="BS414" t="s">
        <v>4634</v>
      </c>
      <c r="BT414" t="str">
        <f>HYPERLINK("https%3A%2F%2Fwww.webofscience.com%2Fwos%2Fwoscc%2Ffull-record%2FWOS:A1992HL45000003","View Full Record in Web of Science")</f>
        <v>View Full Record in Web of Science</v>
      </c>
    </row>
    <row r="415" spans="1:72" x14ac:dyDescent="0.15">
      <c r="A415" t="s">
        <v>72</v>
      </c>
      <c r="B415" t="s">
        <v>4635</v>
      </c>
      <c r="C415" t="s">
        <v>74</v>
      </c>
      <c r="D415" t="s">
        <v>74</v>
      </c>
      <c r="E415" t="s">
        <v>74</v>
      </c>
      <c r="F415" t="s">
        <v>4635</v>
      </c>
      <c r="G415" t="s">
        <v>74</v>
      </c>
      <c r="H415" t="s">
        <v>74</v>
      </c>
      <c r="I415" t="s">
        <v>4636</v>
      </c>
      <c r="J415" t="s">
        <v>1952</v>
      </c>
      <c r="K415" t="s">
        <v>74</v>
      </c>
      <c r="L415" t="s">
        <v>74</v>
      </c>
      <c r="M415" t="s">
        <v>77</v>
      </c>
      <c r="N415" t="s">
        <v>78</v>
      </c>
      <c r="O415" t="s">
        <v>74</v>
      </c>
      <c r="P415" t="s">
        <v>74</v>
      </c>
      <c r="Q415" t="s">
        <v>74</v>
      </c>
      <c r="R415" t="s">
        <v>74</v>
      </c>
      <c r="S415" t="s">
        <v>74</v>
      </c>
      <c r="T415" t="s">
        <v>74</v>
      </c>
      <c r="U415" t="s">
        <v>4637</v>
      </c>
      <c r="V415" t="s">
        <v>4638</v>
      </c>
      <c r="W415" t="s">
        <v>4639</v>
      </c>
      <c r="X415" t="s">
        <v>4640</v>
      </c>
      <c r="Y415" t="s">
        <v>74</v>
      </c>
      <c r="Z415" t="s">
        <v>74</v>
      </c>
      <c r="AA415" t="s">
        <v>74</v>
      </c>
      <c r="AB415" t="s">
        <v>4641</v>
      </c>
      <c r="AC415" t="s">
        <v>74</v>
      </c>
      <c r="AD415" t="s">
        <v>74</v>
      </c>
      <c r="AE415" t="s">
        <v>74</v>
      </c>
      <c r="AF415" t="s">
        <v>74</v>
      </c>
      <c r="AG415">
        <v>33</v>
      </c>
      <c r="AH415">
        <v>26</v>
      </c>
      <c r="AI415">
        <v>31</v>
      </c>
      <c r="AJ415">
        <v>0</v>
      </c>
      <c r="AK415">
        <v>6</v>
      </c>
      <c r="AL415" t="s">
        <v>255</v>
      </c>
      <c r="AM415" t="s">
        <v>84</v>
      </c>
      <c r="AN415" t="s">
        <v>256</v>
      </c>
      <c r="AO415" t="s">
        <v>1958</v>
      </c>
      <c r="AP415" t="s">
        <v>74</v>
      </c>
      <c r="AQ415" t="s">
        <v>74</v>
      </c>
      <c r="AR415" t="s">
        <v>1959</v>
      </c>
      <c r="AS415" t="s">
        <v>74</v>
      </c>
      <c r="AT415" t="s">
        <v>4642</v>
      </c>
      <c r="AU415">
        <v>1992</v>
      </c>
      <c r="AV415">
        <v>39</v>
      </c>
      <c r="AW415" t="s">
        <v>4643</v>
      </c>
      <c r="AX415" t="s">
        <v>74</v>
      </c>
      <c r="AY415" t="s">
        <v>74</v>
      </c>
      <c r="AZ415" t="s">
        <v>74</v>
      </c>
      <c r="BA415" t="s">
        <v>74</v>
      </c>
      <c r="BB415">
        <v>537</v>
      </c>
      <c r="BC415">
        <v>547</v>
      </c>
      <c r="BD415" t="s">
        <v>74</v>
      </c>
      <c r="BE415" t="s">
        <v>4644</v>
      </c>
      <c r="BF415" t="str">
        <f>HYPERLINK("http://dx.doi.org/10.1016/0198-0149(92)90087-A","http://dx.doi.org/10.1016/0198-0149(92)90087-A")</f>
        <v>http://dx.doi.org/10.1016/0198-0149(92)90087-A</v>
      </c>
      <c r="BG415" t="s">
        <v>74</v>
      </c>
      <c r="BH415" t="s">
        <v>74</v>
      </c>
      <c r="BI415">
        <v>11</v>
      </c>
      <c r="BJ415" t="s">
        <v>584</v>
      </c>
      <c r="BK415" t="s">
        <v>92</v>
      </c>
      <c r="BL415" t="s">
        <v>584</v>
      </c>
      <c r="BM415" t="s">
        <v>4645</v>
      </c>
      <c r="BN415" t="s">
        <v>74</v>
      </c>
      <c r="BO415" t="s">
        <v>74</v>
      </c>
      <c r="BP415" t="s">
        <v>74</v>
      </c>
      <c r="BQ415" t="s">
        <v>74</v>
      </c>
      <c r="BR415" t="s">
        <v>95</v>
      </c>
      <c r="BS415" t="s">
        <v>4646</v>
      </c>
      <c r="BT415" t="str">
        <f>HYPERLINK("https%3A%2F%2Fwww.webofscience.com%2Fwos%2Fwoscc%2Ffull-record%2FWOS:A1992HR30900009","View Full Record in Web of Science")</f>
        <v>View Full Record in Web of Science</v>
      </c>
    </row>
    <row r="416" spans="1:72" x14ac:dyDescent="0.15">
      <c r="A416" t="s">
        <v>72</v>
      </c>
      <c r="B416" t="s">
        <v>4647</v>
      </c>
      <c r="C416" t="s">
        <v>74</v>
      </c>
      <c r="D416" t="s">
        <v>74</v>
      </c>
      <c r="E416" t="s">
        <v>74</v>
      </c>
      <c r="F416" t="s">
        <v>4647</v>
      </c>
      <c r="G416" t="s">
        <v>74</v>
      </c>
      <c r="H416" t="s">
        <v>74</v>
      </c>
      <c r="I416" t="s">
        <v>4648</v>
      </c>
      <c r="J416" t="s">
        <v>1952</v>
      </c>
      <c r="K416" t="s">
        <v>74</v>
      </c>
      <c r="L416" t="s">
        <v>74</v>
      </c>
      <c r="M416" t="s">
        <v>77</v>
      </c>
      <c r="N416" t="s">
        <v>78</v>
      </c>
      <c r="O416" t="s">
        <v>74</v>
      </c>
      <c r="P416" t="s">
        <v>74</v>
      </c>
      <c r="Q416" t="s">
        <v>74</v>
      </c>
      <c r="R416" t="s">
        <v>74</v>
      </c>
      <c r="S416" t="s">
        <v>74</v>
      </c>
      <c r="T416" t="s">
        <v>74</v>
      </c>
      <c r="U416" t="s">
        <v>4649</v>
      </c>
      <c r="V416" t="s">
        <v>4650</v>
      </c>
      <c r="W416" t="s">
        <v>4651</v>
      </c>
      <c r="X416" t="s">
        <v>1189</v>
      </c>
      <c r="Y416" t="s">
        <v>74</v>
      </c>
      <c r="Z416" t="s">
        <v>74</v>
      </c>
      <c r="AA416" t="s">
        <v>74</v>
      </c>
      <c r="AB416" t="s">
        <v>74</v>
      </c>
      <c r="AC416" t="s">
        <v>74</v>
      </c>
      <c r="AD416" t="s">
        <v>74</v>
      </c>
      <c r="AE416" t="s">
        <v>74</v>
      </c>
      <c r="AF416" t="s">
        <v>74</v>
      </c>
      <c r="AG416">
        <v>40</v>
      </c>
      <c r="AH416">
        <v>100</v>
      </c>
      <c r="AI416">
        <v>102</v>
      </c>
      <c r="AJ416">
        <v>0</v>
      </c>
      <c r="AK416">
        <v>10</v>
      </c>
      <c r="AL416" t="s">
        <v>255</v>
      </c>
      <c r="AM416" t="s">
        <v>84</v>
      </c>
      <c r="AN416" t="s">
        <v>256</v>
      </c>
      <c r="AO416" t="s">
        <v>1958</v>
      </c>
      <c r="AP416" t="s">
        <v>74</v>
      </c>
      <c r="AQ416" t="s">
        <v>74</v>
      </c>
      <c r="AR416" t="s">
        <v>1959</v>
      </c>
      <c r="AS416" t="s">
        <v>74</v>
      </c>
      <c r="AT416" t="s">
        <v>4642</v>
      </c>
      <c r="AU416">
        <v>1992</v>
      </c>
      <c r="AV416">
        <v>39</v>
      </c>
      <c r="AW416" t="s">
        <v>4643</v>
      </c>
      <c r="AX416" t="s">
        <v>74</v>
      </c>
      <c r="AY416" t="s">
        <v>74</v>
      </c>
      <c r="AZ416" t="s">
        <v>74</v>
      </c>
      <c r="BA416" t="s">
        <v>74</v>
      </c>
      <c r="BB416">
        <v>623</v>
      </c>
      <c r="BC416">
        <v>644</v>
      </c>
      <c r="BD416" t="s">
        <v>74</v>
      </c>
      <c r="BE416" t="s">
        <v>4652</v>
      </c>
      <c r="BF416" t="str">
        <f>HYPERLINK("http://dx.doi.org/10.1016/0198-0149(92)90092-8","http://dx.doi.org/10.1016/0198-0149(92)90092-8")</f>
        <v>http://dx.doi.org/10.1016/0198-0149(92)90092-8</v>
      </c>
      <c r="BG416" t="s">
        <v>74</v>
      </c>
      <c r="BH416" t="s">
        <v>74</v>
      </c>
      <c r="BI416">
        <v>22</v>
      </c>
      <c r="BJ416" t="s">
        <v>584</v>
      </c>
      <c r="BK416" t="s">
        <v>92</v>
      </c>
      <c r="BL416" t="s">
        <v>584</v>
      </c>
      <c r="BM416" t="s">
        <v>4645</v>
      </c>
      <c r="BN416" t="s">
        <v>74</v>
      </c>
      <c r="BO416" t="s">
        <v>975</v>
      </c>
      <c r="BP416" t="s">
        <v>74</v>
      </c>
      <c r="BQ416" t="s">
        <v>74</v>
      </c>
      <c r="BR416" t="s">
        <v>95</v>
      </c>
      <c r="BS416" t="s">
        <v>4653</v>
      </c>
      <c r="BT416" t="str">
        <f>HYPERLINK("https%3A%2F%2Fwww.webofscience.com%2Fwos%2Fwoscc%2Ffull-record%2FWOS:A1992HR30900014","View Full Record in Web of Science")</f>
        <v>View Full Record in Web of Science</v>
      </c>
    </row>
    <row r="417" spans="1:72" x14ac:dyDescent="0.15">
      <c r="A417" t="s">
        <v>72</v>
      </c>
      <c r="B417" t="s">
        <v>4654</v>
      </c>
      <c r="C417" t="s">
        <v>74</v>
      </c>
      <c r="D417" t="s">
        <v>74</v>
      </c>
      <c r="E417" t="s">
        <v>74</v>
      </c>
      <c r="F417" t="s">
        <v>4654</v>
      </c>
      <c r="G417" t="s">
        <v>74</v>
      </c>
      <c r="H417" t="s">
        <v>74</v>
      </c>
      <c r="I417" t="s">
        <v>4655</v>
      </c>
      <c r="J417" t="s">
        <v>4656</v>
      </c>
      <c r="K417" t="s">
        <v>74</v>
      </c>
      <c r="L417" t="s">
        <v>74</v>
      </c>
      <c r="M417" t="s">
        <v>77</v>
      </c>
      <c r="N417" t="s">
        <v>78</v>
      </c>
      <c r="O417" t="s">
        <v>74</v>
      </c>
      <c r="P417" t="s">
        <v>74</v>
      </c>
      <c r="Q417" t="s">
        <v>74</v>
      </c>
      <c r="R417" t="s">
        <v>74</v>
      </c>
      <c r="S417" t="s">
        <v>74</v>
      </c>
      <c r="T417" t="s">
        <v>4657</v>
      </c>
      <c r="U417" t="s">
        <v>4658</v>
      </c>
      <c r="V417" t="s">
        <v>4659</v>
      </c>
      <c r="W417" t="s">
        <v>4660</v>
      </c>
      <c r="X417" t="s">
        <v>4661</v>
      </c>
      <c r="Y417" t="s">
        <v>4662</v>
      </c>
      <c r="Z417" t="s">
        <v>74</v>
      </c>
      <c r="AA417" t="s">
        <v>74</v>
      </c>
      <c r="AB417" t="s">
        <v>4663</v>
      </c>
      <c r="AC417" t="s">
        <v>74</v>
      </c>
      <c r="AD417" t="s">
        <v>74</v>
      </c>
      <c r="AE417" t="s">
        <v>74</v>
      </c>
      <c r="AF417" t="s">
        <v>74</v>
      </c>
      <c r="AG417">
        <v>71</v>
      </c>
      <c r="AH417">
        <v>231</v>
      </c>
      <c r="AI417">
        <v>246</v>
      </c>
      <c r="AJ417">
        <v>1</v>
      </c>
      <c r="AK417">
        <v>102</v>
      </c>
      <c r="AL417" t="s">
        <v>4664</v>
      </c>
      <c r="AM417" t="s">
        <v>309</v>
      </c>
      <c r="AN417" t="s">
        <v>4665</v>
      </c>
      <c r="AO417" t="s">
        <v>4666</v>
      </c>
      <c r="AP417" t="s">
        <v>74</v>
      </c>
      <c r="AQ417" t="s">
        <v>74</v>
      </c>
      <c r="AR417" t="s">
        <v>4667</v>
      </c>
      <c r="AS417" t="s">
        <v>4668</v>
      </c>
      <c r="AT417" t="s">
        <v>4389</v>
      </c>
      <c r="AU417">
        <v>1992</v>
      </c>
      <c r="AV417">
        <v>62</v>
      </c>
      <c r="AW417">
        <v>1</v>
      </c>
      <c r="AX417" t="s">
        <v>74</v>
      </c>
      <c r="AY417" t="s">
        <v>74</v>
      </c>
      <c r="AZ417" t="s">
        <v>74</v>
      </c>
      <c r="BA417" t="s">
        <v>74</v>
      </c>
      <c r="BB417">
        <v>143</v>
      </c>
      <c r="BC417">
        <v>163</v>
      </c>
      <c r="BD417" t="s">
        <v>74</v>
      </c>
      <c r="BE417" t="s">
        <v>4669</v>
      </c>
      <c r="BF417" t="str">
        <f>HYPERLINK("http://dx.doi.org/10.2307/2937173","http://dx.doi.org/10.2307/2937173")</f>
        <v>http://dx.doi.org/10.2307/2937173</v>
      </c>
      <c r="BG417" t="s">
        <v>74</v>
      </c>
      <c r="BH417" t="s">
        <v>74</v>
      </c>
      <c r="BI417">
        <v>21</v>
      </c>
      <c r="BJ417" t="s">
        <v>4670</v>
      </c>
      <c r="BK417" t="s">
        <v>92</v>
      </c>
      <c r="BL417" t="s">
        <v>3363</v>
      </c>
      <c r="BM417" t="s">
        <v>4671</v>
      </c>
      <c r="BN417" t="s">
        <v>74</v>
      </c>
      <c r="BO417" t="s">
        <v>74</v>
      </c>
      <c r="BP417" t="s">
        <v>74</v>
      </c>
      <c r="BQ417" t="s">
        <v>74</v>
      </c>
      <c r="BR417" t="s">
        <v>95</v>
      </c>
      <c r="BS417" t="s">
        <v>4672</v>
      </c>
      <c r="BT417" t="str">
        <f>HYPERLINK("https%3A%2F%2Fwww.webofscience.com%2Fwos%2Fwoscc%2Ffull-record%2FWOS:A1992HF77100005","View Full Record in Web of Science")</f>
        <v>View Full Record in Web of Science</v>
      </c>
    </row>
    <row r="418" spans="1:72" x14ac:dyDescent="0.15">
      <c r="A418" t="s">
        <v>72</v>
      </c>
      <c r="B418" t="s">
        <v>4673</v>
      </c>
      <c r="C418" t="s">
        <v>74</v>
      </c>
      <c r="D418" t="s">
        <v>74</v>
      </c>
      <c r="E418" t="s">
        <v>74</v>
      </c>
      <c r="F418" t="s">
        <v>4673</v>
      </c>
      <c r="G418" t="s">
        <v>74</v>
      </c>
      <c r="H418" t="s">
        <v>74</v>
      </c>
      <c r="I418" t="s">
        <v>4674</v>
      </c>
      <c r="J418" t="s">
        <v>4675</v>
      </c>
      <c r="K418" t="s">
        <v>74</v>
      </c>
      <c r="L418" t="s">
        <v>74</v>
      </c>
      <c r="M418" t="s">
        <v>77</v>
      </c>
      <c r="N418" t="s">
        <v>337</v>
      </c>
      <c r="O418" t="s">
        <v>74</v>
      </c>
      <c r="P418" t="s">
        <v>74</v>
      </c>
      <c r="Q418" t="s">
        <v>74</v>
      </c>
      <c r="R418" t="s">
        <v>74</v>
      </c>
      <c r="S418" t="s">
        <v>74</v>
      </c>
      <c r="T418" t="s">
        <v>4676</v>
      </c>
      <c r="U418" t="s">
        <v>4677</v>
      </c>
      <c r="V418" t="s">
        <v>4678</v>
      </c>
      <c r="W418" t="s">
        <v>74</v>
      </c>
      <c r="X418" t="s">
        <v>74</v>
      </c>
      <c r="Y418" t="s">
        <v>4679</v>
      </c>
      <c r="Z418" t="s">
        <v>74</v>
      </c>
      <c r="AA418" t="s">
        <v>74</v>
      </c>
      <c r="AB418" t="s">
        <v>4680</v>
      </c>
      <c r="AC418" t="s">
        <v>74</v>
      </c>
      <c r="AD418" t="s">
        <v>74</v>
      </c>
      <c r="AE418" t="s">
        <v>74</v>
      </c>
      <c r="AF418" t="s">
        <v>74</v>
      </c>
      <c r="AG418">
        <v>39</v>
      </c>
      <c r="AH418">
        <v>1</v>
      </c>
      <c r="AI418">
        <v>1</v>
      </c>
      <c r="AJ418">
        <v>0</v>
      </c>
      <c r="AK418">
        <v>0</v>
      </c>
      <c r="AL418" t="s">
        <v>679</v>
      </c>
      <c r="AM418" t="s">
        <v>205</v>
      </c>
      <c r="AN418" t="s">
        <v>748</v>
      </c>
      <c r="AO418" t="s">
        <v>4681</v>
      </c>
      <c r="AP418" t="s">
        <v>4682</v>
      </c>
      <c r="AQ418" t="s">
        <v>74</v>
      </c>
      <c r="AR418" t="s">
        <v>4683</v>
      </c>
      <c r="AS418" t="s">
        <v>4684</v>
      </c>
      <c r="AT418" t="s">
        <v>4389</v>
      </c>
      <c r="AU418">
        <v>1992</v>
      </c>
      <c r="AV418">
        <v>33</v>
      </c>
      <c r="AW418">
        <v>3</v>
      </c>
      <c r="AX418" t="s">
        <v>74</v>
      </c>
      <c r="AY418" t="s">
        <v>74</v>
      </c>
      <c r="AZ418" t="s">
        <v>74</v>
      </c>
      <c r="BA418" t="s">
        <v>74</v>
      </c>
      <c r="BB418">
        <v>311</v>
      </c>
      <c r="BC418">
        <v>316</v>
      </c>
      <c r="BD418" t="s">
        <v>74</v>
      </c>
      <c r="BE418" t="s">
        <v>4685</v>
      </c>
      <c r="BF418" t="str">
        <f>HYPERLINK("http://dx.doi.org/10.1007/BF00005877","http://dx.doi.org/10.1007/BF00005877")</f>
        <v>http://dx.doi.org/10.1007/BF00005877</v>
      </c>
      <c r="BG418" t="s">
        <v>74</v>
      </c>
      <c r="BH418" t="s">
        <v>74</v>
      </c>
      <c r="BI418">
        <v>6</v>
      </c>
      <c r="BJ418" t="s">
        <v>4686</v>
      </c>
      <c r="BK418" t="s">
        <v>92</v>
      </c>
      <c r="BL418" t="s">
        <v>3589</v>
      </c>
      <c r="BM418" t="s">
        <v>4687</v>
      </c>
      <c r="BN418" t="s">
        <v>74</v>
      </c>
      <c r="BO418" t="s">
        <v>74</v>
      </c>
      <c r="BP418" t="s">
        <v>74</v>
      </c>
      <c r="BQ418" t="s">
        <v>74</v>
      </c>
      <c r="BR418" t="s">
        <v>95</v>
      </c>
      <c r="BS418" t="s">
        <v>4688</v>
      </c>
      <c r="BT418" t="str">
        <f>HYPERLINK("https%3A%2F%2Fwww.webofscience.com%2Fwos%2Fwoscc%2Ffull-record%2FWOS:A1992HM34500012","View Full Record in Web of Science")</f>
        <v>View Full Record in Web of Science</v>
      </c>
    </row>
    <row r="419" spans="1:72" x14ac:dyDescent="0.15">
      <c r="A419" t="s">
        <v>72</v>
      </c>
      <c r="B419" t="s">
        <v>4689</v>
      </c>
      <c r="C419" t="s">
        <v>74</v>
      </c>
      <c r="D419" t="s">
        <v>74</v>
      </c>
      <c r="E419" t="s">
        <v>74</v>
      </c>
      <c r="F419" t="s">
        <v>4689</v>
      </c>
      <c r="G419" t="s">
        <v>74</v>
      </c>
      <c r="H419" t="s">
        <v>74</v>
      </c>
      <c r="I419" t="s">
        <v>4690</v>
      </c>
      <c r="J419" t="s">
        <v>321</v>
      </c>
      <c r="K419" t="s">
        <v>74</v>
      </c>
      <c r="L419" t="s">
        <v>74</v>
      </c>
      <c r="M419" t="s">
        <v>322</v>
      </c>
      <c r="N419" t="s">
        <v>78</v>
      </c>
      <c r="O419" t="s">
        <v>74</v>
      </c>
      <c r="P419" t="s">
        <v>74</v>
      </c>
      <c r="Q419" t="s">
        <v>74</v>
      </c>
      <c r="R419" t="s">
        <v>74</v>
      </c>
      <c r="S419" t="s">
        <v>74</v>
      </c>
      <c r="T419" t="s">
        <v>74</v>
      </c>
      <c r="U419" t="s">
        <v>74</v>
      </c>
      <c r="V419" t="s">
        <v>74</v>
      </c>
      <c r="W419" t="s">
        <v>4691</v>
      </c>
      <c r="X419" t="s">
        <v>4692</v>
      </c>
      <c r="Y419" t="s">
        <v>4693</v>
      </c>
      <c r="Z419" t="s">
        <v>74</v>
      </c>
      <c r="AA419" t="s">
        <v>74</v>
      </c>
      <c r="AB419" t="s">
        <v>74</v>
      </c>
      <c r="AC419" t="s">
        <v>74</v>
      </c>
      <c r="AD419" t="s">
        <v>74</v>
      </c>
      <c r="AE419" t="s">
        <v>74</v>
      </c>
      <c r="AF419" t="s">
        <v>74</v>
      </c>
      <c r="AG419">
        <v>5</v>
      </c>
      <c r="AH419">
        <v>15</v>
      </c>
      <c r="AI419">
        <v>15</v>
      </c>
      <c r="AJ419">
        <v>0</v>
      </c>
      <c r="AK419">
        <v>1</v>
      </c>
      <c r="AL419" t="s">
        <v>326</v>
      </c>
      <c r="AM419" t="s">
        <v>327</v>
      </c>
      <c r="AN419" t="s">
        <v>4694</v>
      </c>
      <c r="AO419" t="s">
        <v>329</v>
      </c>
      <c r="AP419" t="s">
        <v>74</v>
      </c>
      <c r="AQ419" t="s">
        <v>74</v>
      </c>
      <c r="AR419" t="s">
        <v>330</v>
      </c>
      <c r="AS419" t="s">
        <v>331</v>
      </c>
      <c r="AT419" t="s">
        <v>4642</v>
      </c>
      <c r="AU419">
        <v>1992</v>
      </c>
      <c r="AV419">
        <v>32</v>
      </c>
      <c r="AW419">
        <v>2</v>
      </c>
      <c r="AX419" t="s">
        <v>74</v>
      </c>
      <c r="AY419" t="s">
        <v>74</v>
      </c>
      <c r="AZ419" t="s">
        <v>74</v>
      </c>
      <c r="BA419" t="s">
        <v>74</v>
      </c>
      <c r="BB419">
        <v>75</v>
      </c>
      <c r="BC419">
        <v>78</v>
      </c>
      <c r="BD419" t="s">
        <v>74</v>
      </c>
      <c r="BE419" t="s">
        <v>74</v>
      </c>
      <c r="BF419" t="s">
        <v>74</v>
      </c>
      <c r="BG419" t="s">
        <v>74</v>
      </c>
      <c r="BH419" t="s">
        <v>74</v>
      </c>
      <c r="BI419">
        <v>4</v>
      </c>
      <c r="BJ419" t="s">
        <v>297</v>
      </c>
      <c r="BK419" t="s">
        <v>92</v>
      </c>
      <c r="BL419" t="s">
        <v>297</v>
      </c>
      <c r="BM419" t="s">
        <v>4695</v>
      </c>
      <c r="BN419" t="s">
        <v>74</v>
      </c>
      <c r="BO419" t="s">
        <v>74</v>
      </c>
      <c r="BP419" t="s">
        <v>74</v>
      </c>
      <c r="BQ419" t="s">
        <v>74</v>
      </c>
      <c r="BR419" t="s">
        <v>95</v>
      </c>
      <c r="BS419" t="s">
        <v>4696</v>
      </c>
      <c r="BT419" t="str">
        <f>HYPERLINK("https%3A%2F%2Fwww.webofscience.com%2Fwos%2Fwoscc%2Ffull-record%2FWOS:A1992JQ47900011","View Full Record in Web of Science")</f>
        <v>View Full Record in Web of Science</v>
      </c>
    </row>
    <row r="420" spans="1:72" x14ac:dyDescent="0.15">
      <c r="A420" t="s">
        <v>72</v>
      </c>
      <c r="B420" t="s">
        <v>4697</v>
      </c>
      <c r="C420" t="s">
        <v>74</v>
      </c>
      <c r="D420" t="s">
        <v>74</v>
      </c>
      <c r="E420" t="s">
        <v>74</v>
      </c>
      <c r="F420" t="s">
        <v>4697</v>
      </c>
      <c r="G420" t="s">
        <v>74</v>
      </c>
      <c r="H420" t="s">
        <v>74</v>
      </c>
      <c r="I420" t="s">
        <v>4698</v>
      </c>
      <c r="J420" t="s">
        <v>321</v>
      </c>
      <c r="K420" t="s">
        <v>74</v>
      </c>
      <c r="L420" t="s">
        <v>74</v>
      </c>
      <c r="M420" t="s">
        <v>322</v>
      </c>
      <c r="N420" t="s">
        <v>337</v>
      </c>
      <c r="O420" t="s">
        <v>74</v>
      </c>
      <c r="P420" t="s">
        <v>74</v>
      </c>
      <c r="Q420" t="s">
        <v>74</v>
      </c>
      <c r="R420" t="s">
        <v>74</v>
      </c>
      <c r="S420" t="s">
        <v>74</v>
      </c>
      <c r="T420" t="s">
        <v>74</v>
      </c>
      <c r="U420" t="s">
        <v>74</v>
      </c>
      <c r="V420" t="s">
        <v>74</v>
      </c>
      <c r="W420" t="s">
        <v>4699</v>
      </c>
      <c r="X420" t="s">
        <v>2055</v>
      </c>
      <c r="Y420" t="s">
        <v>4700</v>
      </c>
      <c r="Z420" t="s">
        <v>74</v>
      </c>
      <c r="AA420" t="s">
        <v>4701</v>
      </c>
      <c r="AB420" t="s">
        <v>74</v>
      </c>
      <c r="AC420" t="s">
        <v>74</v>
      </c>
      <c r="AD420" t="s">
        <v>74</v>
      </c>
      <c r="AE420" t="s">
        <v>74</v>
      </c>
      <c r="AF420" t="s">
        <v>74</v>
      </c>
      <c r="AG420">
        <v>1</v>
      </c>
      <c r="AH420">
        <v>0</v>
      </c>
      <c r="AI420">
        <v>0</v>
      </c>
      <c r="AJ420">
        <v>0</v>
      </c>
      <c r="AK420">
        <v>1</v>
      </c>
      <c r="AL420" t="s">
        <v>326</v>
      </c>
      <c r="AM420" t="s">
        <v>327</v>
      </c>
      <c r="AN420" t="s">
        <v>328</v>
      </c>
      <c r="AO420" t="s">
        <v>329</v>
      </c>
      <c r="AP420" t="s">
        <v>74</v>
      </c>
      <c r="AQ420" t="s">
        <v>74</v>
      </c>
      <c r="AR420" t="s">
        <v>330</v>
      </c>
      <c r="AS420" t="s">
        <v>331</v>
      </c>
      <c r="AT420" t="s">
        <v>4642</v>
      </c>
      <c r="AU420">
        <v>1992</v>
      </c>
      <c r="AV420">
        <v>32</v>
      </c>
      <c r="AW420">
        <v>2</v>
      </c>
      <c r="AX420" t="s">
        <v>74</v>
      </c>
      <c r="AY420" t="s">
        <v>74</v>
      </c>
      <c r="AZ420" t="s">
        <v>74</v>
      </c>
      <c r="BA420" t="s">
        <v>74</v>
      </c>
      <c r="BB420">
        <v>173</v>
      </c>
      <c r="BC420">
        <v>175</v>
      </c>
      <c r="BD420" t="s">
        <v>74</v>
      </c>
      <c r="BE420" t="s">
        <v>74</v>
      </c>
      <c r="BF420" t="s">
        <v>74</v>
      </c>
      <c r="BG420" t="s">
        <v>74</v>
      </c>
      <c r="BH420" t="s">
        <v>74</v>
      </c>
      <c r="BI420">
        <v>3</v>
      </c>
      <c r="BJ420" t="s">
        <v>297</v>
      </c>
      <c r="BK420" t="s">
        <v>92</v>
      </c>
      <c r="BL420" t="s">
        <v>297</v>
      </c>
      <c r="BM420" t="s">
        <v>4695</v>
      </c>
      <c r="BN420" t="s">
        <v>74</v>
      </c>
      <c r="BO420" t="s">
        <v>74</v>
      </c>
      <c r="BP420" t="s">
        <v>74</v>
      </c>
      <c r="BQ420" t="s">
        <v>74</v>
      </c>
      <c r="BR420" t="s">
        <v>95</v>
      </c>
      <c r="BS420" t="s">
        <v>4702</v>
      </c>
      <c r="BT420" t="str">
        <f>HYPERLINK("https%3A%2F%2Fwww.webofscience.com%2Fwos%2Fwoscc%2Ffull-record%2FWOS:A1992JQ47900033","View Full Record in Web of Science")</f>
        <v>View Full Record in Web of Science</v>
      </c>
    </row>
    <row r="421" spans="1:72" x14ac:dyDescent="0.15">
      <c r="A421" t="s">
        <v>72</v>
      </c>
      <c r="B421" t="s">
        <v>4703</v>
      </c>
      <c r="C421" t="s">
        <v>74</v>
      </c>
      <c r="D421" t="s">
        <v>74</v>
      </c>
      <c r="E421" t="s">
        <v>74</v>
      </c>
      <c r="F421" t="s">
        <v>4703</v>
      </c>
      <c r="G421" t="s">
        <v>74</v>
      </c>
      <c r="H421" t="s">
        <v>74</v>
      </c>
      <c r="I421" t="s">
        <v>4704</v>
      </c>
      <c r="J421" t="s">
        <v>4705</v>
      </c>
      <c r="K421" t="s">
        <v>74</v>
      </c>
      <c r="L421" t="s">
        <v>74</v>
      </c>
      <c r="M421" t="s">
        <v>77</v>
      </c>
      <c r="N421" t="s">
        <v>78</v>
      </c>
      <c r="O421" t="s">
        <v>74</v>
      </c>
      <c r="P421" t="s">
        <v>74</v>
      </c>
      <c r="Q421" t="s">
        <v>74</v>
      </c>
      <c r="R421" t="s">
        <v>74</v>
      </c>
      <c r="S421" t="s">
        <v>74</v>
      </c>
      <c r="T421" t="s">
        <v>74</v>
      </c>
      <c r="U421" t="s">
        <v>4706</v>
      </c>
      <c r="V421" t="s">
        <v>4707</v>
      </c>
      <c r="W421" t="s">
        <v>74</v>
      </c>
      <c r="X421" t="s">
        <v>74</v>
      </c>
      <c r="Y421" t="s">
        <v>4708</v>
      </c>
      <c r="Z421" t="s">
        <v>74</v>
      </c>
      <c r="AA421" t="s">
        <v>74</v>
      </c>
      <c r="AB421" t="s">
        <v>74</v>
      </c>
      <c r="AC421" t="s">
        <v>74</v>
      </c>
      <c r="AD421" t="s">
        <v>74</v>
      </c>
      <c r="AE421" t="s">
        <v>74</v>
      </c>
      <c r="AF421" t="s">
        <v>74</v>
      </c>
      <c r="AG421">
        <v>93</v>
      </c>
      <c r="AH421">
        <v>30</v>
      </c>
      <c r="AI421">
        <v>31</v>
      </c>
      <c r="AJ421">
        <v>0</v>
      </c>
      <c r="AK421">
        <v>6</v>
      </c>
      <c r="AL421" t="s">
        <v>271</v>
      </c>
      <c r="AM421" t="s">
        <v>272</v>
      </c>
      <c r="AN421" t="s">
        <v>273</v>
      </c>
      <c r="AO421" t="s">
        <v>4709</v>
      </c>
      <c r="AP421" t="s">
        <v>74</v>
      </c>
      <c r="AQ421" t="s">
        <v>74</v>
      </c>
      <c r="AR421" t="s">
        <v>4710</v>
      </c>
      <c r="AS421" t="s">
        <v>4711</v>
      </c>
      <c r="AT421" t="s">
        <v>4389</v>
      </c>
      <c r="AU421">
        <v>1992</v>
      </c>
      <c r="AV421">
        <v>97</v>
      </c>
      <c r="AW421">
        <v>3</v>
      </c>
      <c r="AX421" t="s">
        <v>74</v>
      </c>
      <c r="AY421" t="s">
        <v>74</v>
      </c>
      <c r="AZ421" t="s">
        <v>74</v>
      </c>
      <c r="BA421" t="s">
        <v>74</v>
      </c>
      <c r="BB421">
        <v>203</v>
      </c>
      <c r="BC421">
        <v>234</v>
      </c>
      <c r="BD421" t="s">
        <v>74</v>
      </c>
      <c r="BE421" t="s">
        <v>74</v>
      </c>
      <c r="BF421" t="s">
        <v>74</v>
      </c>
      <c r="BG421" t="s">
        <v>74</v>
      </c>
      <c r="BH421" t="s">
        <v>74</v>
      </c>
      <c r="BI421">
        <v>32</v>
      </c>
      <c r="BJ421" t="s">
        <v>193</v>
      </c>
      <c r="BK421" t="s">
        <v>92</v>
      </c>
      <c r="BL421" t="s">
        <v>194</v>
      </c>
      <c r="BM421" t="s">
        <v>4712</v>
      </c>
      <c r="BN421" t="s">
        <v>74</v>
      </c>
      <c r="BO421" t="s">
        <v>74</v>
      </c>
      <c r="BP421" t="s">
        <v>74</v>
      </c>
      <c r="BQ421" t="s">
        <v>74</v>
      </c>
      <c r="BR421" t="s">
        <v>95</v>
      </c>
      <c r="BS421" t="s">
        <v>4713</v>
      </c>
      <c r="BT421" t="str">
        <f>HYPERLINK("https%3A%2F%2Fwww.webofscience.com%2Fwos%2Fwoscc%2Ffull-record%2FWOS:A1992HM69400004","View Full Record in Web of Science")</f>
        <v>View Full Record in Web of Science</v>
      </c>
    </row>
    <row r="422" spans="1:72" x14ac:dyDescent="0.15">
      <c r="A422" t="s">
        <v>72</v>
      </c>
      <c r="B422" t="s">
        <v>4714</v>
      </c>
      <c r="C422" t="s">
        <v>74</v>
      </c>
      <c r="D422" t="s">
        <v>74</v>
      </c>
      <c r="E422" t="s">
        <v>74</v>
      </c>
      <c r="F422" t="s">
        <v>4714</v>
      </c>
      <c r="G422" t="s">
        <v>74</v>
      </c>
      <c r="H422" t="s">
        <v>74</v>
      </c>
      <c r="I422" t="s">
        <v>4715</v>
      </c>
      <c r="J422" t="s">
        <v>4716</v>
      </c>
      <c r="K422" t="s">
        <v>74</v>
      </c>
      <c r="L422" t="s">
        <v>74</v>
      </c>
      <c r="M422" t="s">
        <v>77</v>
      </c>
      <c r="N422" t="s">
        <v>78</v>
      </c>
      <c r="O422" t="s">
        <v>74</v>
      </c>
      <c r="P422" t="s">
        <v>74</v>
      </c>
      <c r="Q422" t="s">
        <v>74</v>
      </c>
      <c r="R422" t="s">
        <v>74</v>
      </c>
      <c r="S422" t="s">
        <v>74</v>
      </c>
      <c r="T422" t="s">
        <v>74</v>
      </c>
      <c r="U422" t="s">
        <v>74</v>
      </c>
      <c r="V422" t="s">
        <v>4717</v>
      </c>
      <c r="W422" t="s">
        <v>74</v>
      </c>
      <c r="X422" t="s">
        <v>74</v>
      </c>
      <c r="Y422" t="s">
        <v>4718</v>
      </c>
      <c r="Z422" t="s">
        <v>74</v>
      </c>
      <c r="AA422" t="s">
        <v>74</v>
      </c>
      <c r="AB422" t="s">
        <v>74</v>
      </c>
      <c r="AC422" t="s">
        <v>74</v>
      </c>
      <c r="AD422" t="s">
        <v>74</v>
      </c>
      <c r="AE422" t="s">
        <v>74</v>
      </c>
      <c r="AF422" t="s">
        <v>74</v>
      </c>
      <c r="AG422">
        <v>0</v>
      </c>
      <c r="AH422">
        <v>1</v>
      </c>
      <c r="AI422">
        <v>1</v>
      </c>
      <c r="AJ422">
        <v>0</v>
      </c>
      <c r="AK422">
        <v>0</v>
      </c>
      <c r="AL422" t="s">
        <v>3873</v>
      </c>
      <c r="AM422" t="s">
        <v>3874</v>
      </c>
      <c r="AN422" t="s">
        <v>3875</v>
      </c>
      <c r="AO422" t="s">
        <v>4719</v>
      </c>
      <c r="AP422" t="s">
        <v>74</v>
      </c>
      <c r="AQ422" t="s">
        <v>74</v>
      </c>
      <c r="AR422" t="s">
        <v>4720</v>
      </c>
      <c r="AS422" t="s">
        <v>4721</v>
      </c>
      <c r="AT422" t="s">
        <v>4389</v>
      </c>
      <c r="AU422">
        <v>1992</v>
      </c>
      <c r="AV422">
        <v>21</v>
      </c>
      <c r="AW422">
        <v>1</v>
      </c>
      <c r="AX422" t="s">
        <v>74</v>
      </c>
      <c r="AY422" t="s">
        <v>74</v>
      </c>
      <c r="AZ422" t="s">
        <v>74</v>
      </c>
      <c r="BA422" t="s">
        <v>74</v>
      </c>
      <c r="BB422">
        <v>1</v>
      </c>
      <c r="BC422">
        <v>5</v>
      </c>
      <c r="BD422" t="s">
        <v>74</v>
      </c>
      <c r="BE422" t="s">
        <v>74</v>
      </c>
      <c r="BF422" t="s">
        <v>74</v>
      </c>
      <c r="BG422" t="s">
        <v>74</v>
      </c>
      <c r="BH422" t="s">
        <v>74</v>
      </c>
      <c r="BI422">
        <v>5</v>
      </c>
      <c r="BJ422" t="s">
        <v>584</v>
      </c>
      <c r="BK422" t="s">
        <v>92</v>
      </c>
      <c r="BL422" t="s">
        <v>584</v>
      </c>
      <c r="BM422" t="s">
        <v>4722</v>
      </c>
      <c r="BN422" t="s">
        <v>74</v>
      </c>
      <c r="BO422" t="s">
        <v>74</v>
      </c>
      <c r="BP422" t="s">
        <v>74</v>
      </c>
      <c r="BQ422" t="s">
        <v>74</v>
      </c>
      <c r="BR422" t="s">
        <v>95</v>
      </c>
      <c r="BS422" t="s">
        <v>4723</v>
      </c>
      <c r="BT422" t="str">
        <f>HYPERLINK("https%3A%2F%2Fwww.webofscience.com%2Fwos%2Fwoscc%2Ffull-record%2FWOS:A1992HL98700001","View Full Record in Web of Science")</f>
        <v>View Full Record in Web of Science</v>
      </c>
    </row>
    <row r="423" spans="1:72" x14ac:dyDescent="0.15">
      <c r="A423" t="s">
        <v>72</v>
      </c>
      <c r="B423" t="s">
        <v>4724</v>
      </c>
      <c r="C423" t="s">
        <v>74</v>
      </c>
      <c r="D423" t="s">
        <v>74</v>
      </c>
      <c r="E423" t="s">
        <v>74</v>
      </c>
      <c r="F423" t="s">
        <v>4724</v>
      </c>
      <c r="G423" t="s">
        <v>74</v>
      </c>
      <c r="H423" t="s">
        <v>74</v>
      </c>
      <c r="I423" t="s">
        <v>4725</v>
      </c>
      <c r="J423" t="s">
        <v>4716</v>
      </c>
      <c r="K423" t="s">
        <v>74</v>
      </c>
      <c r="L423" t="s">
        <v>74</v>
      </c>
      <c r="M423" t="s">
        <v>77</v>
      </c>
      <c r="N423" t="s">
        <v>78</v>
      </c>
      <c r="O423" t="s">
        <v>74</v>
      </c>
      <c r="P423" t="s">
        <v>74</v>
      </c>
      <c r="Q423" t="s">
        <v>74</v>
      </c>
      <c r="R423" t="s">
        <v>74</v>
      </c>
      <c r="S423" t="s">
        <v>74</v>
      </c>
      <c r="T423" t="s">
        <v>74</v>
      </c>
      <c r="U423" t="s">
        <v>74</v>
      </c>
      <c r="V423" t="s">
        <v>4726</v>
      </c>
      <c r="W423" t="s">
        <v>74</v>
      </c>
      <c r="X423" t="s">
        <v>74</v>
      </c>
      <c r="Y423" t="s">
        <v>4727</v>
      </c>
      <c r="Z423" t="s">
        <v>74</v>
      </c>
      <c r="AA423" t="s">
        <v>74</v>
      </c>
      <c r="AB423" t="s">
        <v>74</v>
      </c>
      <c r="AC423" t="s">
        <v>74</v>
      </c>
      <c r="AD423" t="s">
        <v>74</v>
      </c>
      <c r="AE423" t="s">
        <v>74</v>
      </c>
      <c r="AF423" t="s">
        <v>74</v>
      </c>
      <c r="AG423">
        <v>0</v>
      </c>
      <c r="AH423">
        <v>2</v>
      </c>
      <c r="AI423">
        <v>2</v>
      </c>
      <c r="AJ423">
        <v>0</v>
      </c>
      <c r="AK423">
        <v>2</v>
      </c>
      <c r="AL423" t="s">
        <v>3873</v>
      </c>
      <c r="AM423" t="s">
        <v>3874</v>
      </c>
      <c r="AN423" t="s">
        <v>3875</v>
      </c>
      <c r="AO423" t="s">
        <v>4719</v>
      </c>
      <c r="AP423" t="s">
        <v>74</v>
      </c>
      <c r="AQ423" t="s">
        <v>74</v>
      </c>
      <c r="AR423" t="s">
        <v>4720</v>
      </c>
      <c r="AS423" t="s">
        <v>4721</v>
      </c>
      <c r="AT423" t="s">
        <v>4389</v>
      </c>
      <c r="AU423">
        <v>1992</v>
      </c>
      <c r="AV423">
        <v>21</v>
      </c>
      <c r="AW423">
        <v>1</v>
      </c>
      <c r="AX423" t="s">
        <v>74</v>
      </c>
      <c r="AY423" t="s">
        <v>74</v>
      </c>
      <c r="AZ423" t="s">
        <v>74</v>
      </c>
      <c r="BA423" t="s">
        <v>74</v>
      </c>
      <c r="BB423">
        <v>6</v>
      </c>
      <c r="BC423">
        <v>12</v>
      </c>
      <c r="BD423" t="s">
        <v>74</v>
      </c>
      <c r="BE423" t="s">
        <v>74</v>
      </c>
      <c r="BF423" t="s">
        <v>74</v>
      </c>
      <c r="BG423" t="s">
        <v>74</v>
      </c>
      <c r="BH423" t="s">
        <v>74</v>
      </c>
      <c r="BI423">
        <v>7</v>
      </c>
      <c r="BJ423" t="s">
        <v>584</v>
      </c>
      <c r="BK423" t="s">
        <v>92</v>
      </c>
      <c r="BL423" t="s">
        <v>584</v>
      </c>
      <c r="BM423" t="s">
        <v>4722</v>
      </c>
      <c r="BN423" t="s">
        <v>74</v>
      </c>
      <c r="BO423" t="s">
        <v>74</v>
      </c>
      <c r="BP423" t="s">
        <v>74</v>
      </c>
      <c r="BQ423" t="s">
        <v>74</v>
      </c>
      <c r="BR423" t="s">
        <v>95</v>
      </c>
      <c r="BS423" t="s">
        <v>4728</v>
      </c>
      <c r="BT423" t="str">
        <f>HYPERLINK("https%3A%2F%2Fwww.webofscience.com%2Fwos%2Fwoscc%2Ffull-record%2FWOS:A1992HL98700002","View Full Record in Web of Science")</f>
        <v>View Full Record in Web of Science</v>
      </c>
    </row>
    <row r="424" spans="1:72" x14ac:dyDescent="0.15">
      <c r="A424" t="s">
        <v>72</v>
      </c>
      <c r="B424" t="s">
        <v>4729</v>
      </c>
      <c r="C424" t="s">
        <v>74</v>
      </c>
      <c r="D424" t="s">
        <v>74</v>
      </c>
      <c r="E424" t="s">
        <v>74</v>
      </c>
      <c r="F424" t="s">
        <v>4729</v>
      </c>
      <c r="G424" t="s">
        <v>74</v>
      </c>
      <c r="H424" t="s">
        <v>74</v>
      </c>
      <c r="I424" t="s">
        <v>4730</v>
      </c>
      <c r="J424" t="s">
        <v>4731</v>
      </c>
      <c r="K424" t="s">
        <v>74</v>
      </c>
      <c r="L424" t="s">
        <v>74</v>
      </c>
      <c r="M424" t="s">
        <v>77</v>
      </c>
      <c r="N424" t="s">
        <v>78</v>
      </c>
      <c r="O424" t="s">
        <v>74</v>
      </c>
      <c r="P424" t="s">
        <v>74</v>
      </c>
      <c r="Q424" t="s">
        <v>74</v>
      </c>
      <c r="R424" t="s">
        <v>74</v>
      </c>
      <c r="S424" t="s">
        <v>74</v>
      </c>
      <c r="T424" t="s">
        <v>74</v>
      </c>
      <c r="U424" t="s">
        <v>4732</v>
      </c>
      <c r="V424" t="s">
        <v>4733</v>
      </c>
      <c r="W424" t="s">
        <v>4734</v>
      </c>
      <c r="X424" t="s">
        <v>74</v>
      </c>
      <c r="Y424" t="s">
        <v>4735</v>
      </c>
      <c r="Z424" t="s">
        <v>74</v>
      </c>
      <c r="AA424" t="s">
        <v>74</v>
      </c>
      <c r="AB424" t="s">
        <v>74</v>
      </c>
      <c r="AC424" t="s">
        <v>74</v>
      </c>
      <c r="AD424" t="s">
        <v>74</v>
      </c>
      <c r="AE424" t="s">
        <v>74</v>
      </c>
      <c r="AF424" t="s">
        <v>74</v>
      </c>
      <c r="AG424">
        <v>42</v>
      </c>
      <c r="AH424">
        <v>3</v>
      </c>
      <c r="AI424">
        <v>3</v>
      </c>
      <c r="AJ424">
        <v>0</v>
      </c>
      <c r="AK424">
        <v>3</v>
      </c>
      <c r="AL424" t="s">
        <v>4736</v>
      </c>
      <c r="AM424" t="s">
        <v>205</v>
      </c>
      <c r="AN424" t="s">
        <v>4737</v>
      </c>
      <c r="AO424" t="s">
        <v>4738</v>
      </c>
      <c r="AP424" t="s">
        <v>74</v>
      </c>
      <c r="AQ424" t="s">
        <v>74</v>
      </c>
      <c r="AR424" t="s">
        <v>4739</v>
      </c>
      <c r="AS424" t="s">
        <v>4740</v>
      </c>
      <c r="AT424" t="s">
        <v>4389</v>
      </c>
      <c r="AU424">
        <v>1992</v>
      </c>
      <c r="AV424">
        <v>24</v>
      </c>
      <c r="AW424">
        <v>3</v>
      </c>
      <c r="AX424" t="s">
        <v>74</v>
      </c>
      <c r="AY424" t="s">
        <v>74</v>
      </c>
      <c r="AZ424" t="s">
        <v>74</v>
      </c>
      <c r="BA424" t="s">
        <v>74</v>
      </c>
      <c r="BB424">
        <v>255</v>
      </c>
      <c r="BC424">
        <v>269</v>
      </c>
      <c r="BD424" t="s">
        <v>74</v>
      </c>
      <c r="BE424" t="s">
        <v>4741</v>
      </c>
      <c r="BF424" t="str">
        <f>HYPERLINK("http://dx.doi.org/10.1002/kin.550240304","http://dx.doi.org/10.1002/kin.550240304")</f>
        <v>http://dx.doi.org/10.1002/kin.550240304</v>
      </c>
      <c r="BG424" t="s">
        <v>74</v>
      </c>
      <c r="BH424" t="s">
        <v>74</v>
      </c>
      <c r="BI424">
        <v>15</v>
      </c>
      <c r="BJ424" t="s">
        <v>1156</v>
      </c>
      <c r="BK424" t="s">
        <v>92</v>
      </c>
      <c r="BL424" t="s">
        <v>1157</v>
      </c>
      <c r="BM424" t="s">
        <v>4742</v>
      </c>
      <c r="BN424" t="s">
        <v>74</v>
      </c>
      <c r="BO424" t="s">
        <v>74</v>
      </c>
      <c r="BP424" t="s">
        <v>74</v>
      </c>
      <c r="BQ424" t="s">
        <v>74</v>
      </c>
      <c r="BR424" t="s">
        <v>95</v>
      </c>
      <c r="BS424" t="s">
        <v>4743</v>
      </c>
      <c r="BT424" t="str">
        <f>HYPERLINK("https%3A%2F%2Fwww.webofscience.com%2Fwos%2Fwoscc%2Ffull-record%2FWOS:A1992HE02400003","View Full Record in Web of Science")</f>
        <v>View Full Record in Web of Science</v>
      </c>
    </row>
    <row r="425" spans="1:72" x14ac:dyDescent="0.15">
      <c r="A425" t="s">
        <v>72</v>
      </c>
      <c r="B425" t="s">
        <v>4744</v>
      </c>
      <c r="C425" t="s">
        <v>74</v>
      </c>
      <c r="D425" t="s">
        <v>74</v>
      </c>
      <c r="E425" t="s">
        <v>74</v>
      </c>
      <c r="F425" t="s">
        <v>4744</v>
      </c>
      <c r="G425" t="s">
        <v>74</v>
      </c>
      <c r="H425" t="s">
        <v>74</v>
      </c>
      <c r="I425" t="s">
        <v>4745</v>
      </c>
      <c r="J425" t="s">
        <v>4746</v>
      </c>
      <c r="K425" t="s">
        <v>74</v>
      </c>
      <c r="L425" t="s">
        <v>74</v>
      </c>
      <c r="M425" t="s">
        <v>322</v>
      </c>
      <c r="N425" t="s">
        <v>78</v>
      </c>
      <c r="O425" t="s">
        <v>74</v>
      </c>
      <c r="P425" t="s">
        <v>74</v>
      </c>
      <c r="Q425" t="s">
        <v>74</v>
      </c>
      <c r="R425" t="s">
        <v>74</v>
      </c>
      <c r="S425" t="s">
        <v>74</v>
      </c>
      <c r="T425" t="s">
        <v>74</v>
      </c>
      <c r="U425" t="s">
        <v>74</v>
      </c>
      <c r="V425" t="s">
        <v>4747</v>
      </c>
      <c r="W425" t="s">
        <v>74</v>
      </c>
      <c r="X425" t="s">
        <v>74</v>
      </c>
      <c r="Y425" t="s">
        <v>4748</v>
      </c>
      <c r="Z425" t="s">
        <v>74</v>
      </c>
      <c r="AA425" t="s">
        <v>74</v>
      </c>
      <c r="AB425" t="s">
        <v>74</v>
      </c>
      <c r="AC425" t="s">
        <v>74</v>
      </c>
      <c r="AD425" t="s">
        <v>74</v>
      </c>
      <c r="AE425" t="s">
        <v>74</v>
      </c>
      <c r="AF425" t="s">
        <v>74</v>
      </c>
      <c r="AG425">
        <v>34</v>
      </c>
      <c r="AH425">
        <v>9</v>
      </c>
      <c r="AI425">
        <v>9</v>
      </c>
      <c r="AJ425">
        <v>0</v>
      </c>
      <c r="AK425">
        <v>1</v>
      </c>
      <c r="AL425" t="s">
        <v>326</v>
      </c>
      <c r="AM425" t="s">
        <v>327</v>
      </c>
      <c r="AN425" t="s">
        <v>328</v>
      </c>
      <c r="AO425" t="s">
        <v>4749</v>
      </c>
      <c r="AP425" t="s">
        <v>74</v>
      </c>
      <c r="AQ425" t="s">
        <v>74</v>
      </c>
      <c r="AR425" t="s">
        <v>4750</v>
      </c>
      <c r="AS425" t="s">
        <v>74</v>
      </c>
      <c r="AT425" t="s">
        <v>4642</v>
      </c>
      <c r="AU425">
        <v>1992</v>
      </c>
      <c r="AV425" t="s">
        <v>74</v>
      </c>
      <c r="AW425">
        <v>2</v>
      </c>
      <c r="AX425" t="s">
        <v>74</v>
      </c>
      <c r="AY425" t="s">
        <v>74</v>
      </c>
      <c r="AZ425" t="s">
        <v>74</v>
      </c>
      <c r="BA425" t="s">
        <v>74</v>
      </c>
      <c r="BB425">
        <v>255</v>
      </c>
      <c r="BC425">
        <v>261</v>
      </c>
      <c r="BD425" t="s">
        <v>74</v>
      </c>
      <c r="BE425" t="s">
        <v>74</v>
      </c>
      <c r="BF425" t="s">
        <v>74</v>
      </c>
      <c r="BG425" t="s">
        <v>74</v>
      </c>
      <c r="BH425" t="s">
        <v>74</v>
      </c>
      <c r="BI425">
        <v>7</v>
      </c>
      <c r="BJ425" t="s">
        <v>411</v>
      </c>
      <c r="BK425" t="s">
        <v>92</v>
      </c>
      <c r="BL425" t="s">
        <v>412</v>
      </c>
      <c r="BM425" t="s">
        <v>4751</v>
      </c>
      <c r="BN425" t="s">
        <v>74</v>
      </c>
      <c r="BO425" t="s">
        <v>74</v>
      </c>
      <c r="BP425" t="s">
        <v>74</v>
      </c>
      <c r="BQ425" t="s">
        <v>74</v>
      </c>
      <c r="BR425" t="s">
        <v>95</v>
      </c>
      <c r="BS425" t="s">
        <v>4752</v>
      </c>
      <c r="BT425" t="str">
        <f>HYPERLINK("https%3A%2F%2Fwww.webofscience.com%2Fwos%2Fwoscc%2Ffull-record%2FWOS:A1992HN21600007","View Full Record in Web of Science")</f>
        <v>View Full Record in Web of Science</v>
      </c>
    </row>
    <row r="426" spans="1:72" x14ac:dyDescent="0.15">
      <c r="A426" t="s">
        <v>72</v>
      </c>
      <c r="B426" t="s">
        <v>4753</v>
      </c>
      <c r="C426" t="s">
        <v>74</v>
      </c>
      <c r="D426" t="s">
        <v>74</v>
      </c>
      <c r="E426" t="s">
        <v>74</v>
      </c>
      <c r="F426" t="s">
        <v>4753</v>
      </c>
      <c r="G426" t="s">
        <v>74</v>
      </c>
      <c r="H426" t="s">
        <v>74</v>
      </c>
      <c r="I426" t="s">
        <v>4754</v>
      </c>
      <c r="J426" t="s">
        <v>4755</v>
      </c>
      <c r="K426" t="s">
        <v>74</v>
      </c>
      <c r="L426" t="s">
        <v>74</v>
      </c>
      <c r="M426" t="s">
        <v>77</v>
      </c>
      <c r="N426" t="s">
        <v>647</v>
      </c>
      <c r="O426" t="s">
        <v>4756</v>
      </c>
      <c r="P426" t="s">
        <v>4757</v>
      </c>
      <c r="Q426" t="s">
        <v>4758</v>
      </c>
      <c r="R426" t="s">
        <v>74</v>
      </c>
      <c r="S426" t="s">
        <v>74</v>
      </c>
      <c r="T426" t="s">
        <v>4759</v>
      </c>
      <c r="U426" t="s">
        <v>4760</v>
      </c>
      <c r="V426" t="s">
        <v>4761</v>
      </c>
      <c r="W426" t="s">
        <v>4762</v>
      </c>
      <c r="X426" t="s">
        <v>4763</v>
      </c>
      <c r="Y426" t="s">
        <v>4764</v>
      </c>
      <c r="Z426" t="s">
        <v>74</v>
      </c>
      <c r="AA426" t="s">
        <v>4765</v>
      </c>
      <c r="AB426" t="s">
        <v>74</v>
      </c>
      <c r="AC426" t="s">
        <v>74</v>
      </c>
      <c r="AD426" t="s">
        <v>74</v>
      </c>
      <c r="AE426" t="s">
        <v>74</v>
      </c>
      <c r="AF426" t="s">
        <v>74</v>
      </c>
      <c r="AG426">
        <v>20</v>
      </c>
      <c r="AH426">
        <v>25</v>
      </c>
      <c r="AI426">
        <v>25</v>
      </c>
      <c r="AJ426">
        <v>1</v>
      </c>
      <c r="AK426">
        <v>2</v>
      </c>
      <c r="AL426" t="s">
        <v>4766</v>
      </c>
      <c r="AM426" t="s">
        <v>406</v>
      </c>
      <c r="AN426" t="s">
        <v>4767</v>
      </c>
      <c r="AO426" t="s">
        <v>4768</v>
      </c>
      <c r="AP426" t="s">
        <v>74</v>
      </c>
      <c r="AQ426" t="s">
        <v>74</v>
      </c>
      <c r="AR426" t="s">
        <v>4769</v>
      </c>
      <c r="AS426" t="s">
        <v>4770</v>
      </c>
      <c r="AT426" t="s">
        <v>4389</v>
      </c>
      <c r="AU426">
        <v>1992</v>
      </c>
      <c r="AV426">
        <v>7</v>
      </c>
      <c r="AW426">
        <v>2</v>
      </c>
      <c r="AX426" t="s">
        <v>74</v>
      </c>
      <c r="AY426" t="s">
        <v>74</v>
      </c>
      <c r="AZ426" t="s">
        <v>74</v>
      </c>
      <c r="BA426" t="s">
        <v>74</v>
      </c>
      <c r="BB426">
        <v>99</v>
      </c>
      <c r="BC426">
        <v>104</v>
      </c>
      <c r="BD426" t="s">
        <v>74</v>
      </c>
      <c r="BE426" t="s">
        <v>4771</v>
      </c>
      <c r="BF426" t="str">
        <f>HYPERLINK("http://dx.doi.org/10.1039/ja9920700099","http://dx.doi.org/10.1039/ja9920700099")</f>
        <v>http://dx.doi.org/10.1039/ja9920700099</v>
      </c>
      <c r="BG426" t="s">
        <v>74</v>
      </c>
      <c r="BH426" t="s">
        <v>74</v>
      </c>
      <c r="BI426">
        <v>6</v>
      </c>
      <c r="BJ426" t="s">
        <v>4772</v>
      </c>
      <c r="BK426" t="s">
        <v>661</v>
      </c>
      <c r="BL426" t="s">
        <v>4773</v>
      </c>
      <c r="BM426" t="s">
        <v>4774</v>
      </c>
      <c r="BN426" t="s">
        <v>74</v>
      </c>
      <c r="BO426" t="s">
        <v>4775</v>
      </c>
      <c r="BP426" t="s">
        <v>74</v>
      </c>
      <c r="BQ426" t="s">
        <v>74</v>
      </c>
      <c r="BR426" t="s">
        <v>95</v>
      </c>
      <c r="BS426" t="s">
        <v>4776</v>
      </c>
      <c r="BT426" t="str">
        <f>HYPERLINK("https%3A%2F%2Fwww.webofscience.com%2Fwos%2Fwoscc%2Ffull-record%2FWOS:A1992HW15200011","View Full Record in Web of Science")</f>
        <v>View Full Record in Web of Science</v>
      </c>
    </row>
    <row r="427" spans="1:72" x14ac:dyDescent="0.15">
      <c r="A427" t="s">
        <v>72</v>
      </c>
      <c r="B427" t="s">
        <v>4777</v>
      </c>
      <c r="C427" t="s">
        <v>74</v>
      </c>
      <c r="D427" t="s">
        <v>74</v>
      </c>
      <c r="E427" t="s">
        <v>74</v>
      </c>
      <c r="F427" t="s">
        <v>4777</v>
      </c>
      <c r="G427" t="s">
        <v>74</v>
      </c>
      <c r="H427" t="s">
        <v>74</v>
      </c>
      <c r="I427" t="s">
        <v>4778</v>
      </c>
      <c r="J427" t="s">
        <v>2051</v>
      </c>
      <c r="K427" t="s">
        <v>74</v>
      </c>
      <c r="L427" t="s">
        <v>74</v>
      </c>
      <c r="M427" t="s">
        <v>77</v>
      </c>
      <c r="N427" t="s">
        <v>78</v>
      </c>
      <c r="O427" t="s">
        <v>74</v>
      </c>
      <c r="P427" t="s">
        <v>74</v>
      </c>
      <c r="Q427" t="s">
        <v>74</v>
      </c>
      <c r="R427" t="s">
        <v>74</v>
      </c>
      <c r="S427" t="s">
        <v>74</v>
      </c>
      <c r="T427" t="s">
        <v>74</v>
      </c>
      <c r="U427" t="s">
        <v>4779</v>
      </c>
      <c r="V427" t="s">
        <v>4780</v>
      </c>
      <c r="W427" t="s">
        <v>74</v>
      </c>
      <c r="X427" t="s">
        <v>74</v>
      </c>
      <c r="Y427" t="s">
        <v>4781</v>
      </c>
      <c r="Z427" t="s">
        <v>74</v>
      </c>
      <c r="AA427" t="s">
        <v>74</v>
      </c>
      <c r="AB427" t="s">
        <v>74</v>
      </c>
      <c r="AC427" t="s">
        <v>74</v>
      </c>
      <c r="AD427" t="s">
        <v>74</v>
      </c>
      <c r="AE427" t="s">
        <v>74</v>
      </c>
      <c r="AF427" t="s">
        <v>74</v>
      </c>
      <c r="AG427">
        <v>21</v>
      </c>
      <c r="AH427">
        <v>10</v>
      </c>
      <c r="AI427">
        <v>10</v>
      </c>
      <c r="AJ427">
        <v>0</v>
      </c>
      <c r="AK427">
        <v>0</v>
      </c>
      <c r="AL427" t="s">
        <v>255</v>
      </c>
      <c r="AM427" t="s">
        <v>84</v>
      </c>
      <c r="AN427" t="s">
        <v>256</v>
      </c>
      <c r="AO427" t="s">
        <v>2057</v>
      </c>
      <c r="AP427" t="s">
        <v>74</v>
      </c>
      <c r="AQ427" t="s">
        <v>74</v>
      </c>
      <c r="AR427" t="s">
        <v>2058</v>
      </c>
      <c r="AS427" t="s">
        <v>2059</v>
      </c>
      <c r="AT427" t="s">
        <v>4642</v>
      </c>
      <c r="AU427">
        <v>1992</v>
      </c>
      <c r="AV427">
        <v>54</v>
      </c>
      <c r="AW427" t="s">
        <v>749</v>
      </c>
      <c r="AX427" t="s">
        <v>74</v>
      </c>
      <c r="AY427" t="s">
        <v>74</v>
      </c>
      <c r="AZ427" t="s">
        <v>74</v>
      </c>
      <c r="BA427" t="s">
        <v>74</v>
      </c>
      <c r="BB427">
        <v>235</v>
      </c>
      <c r="BC427">
        <v>242</v>
      </c>
      <c r="BD427" t="s">
        <v>74</v>
      </c>
      <c r="BE427" t="s">
        <v>4782</v>
      </c>
      <c r="BF427" t="str">
        <f>HYPERLINK("http://dx.doi.org/10.1016/0021-9169(92)90004-5","http://dx.doi.org/10.1016/0021-9169(92)90004-5")</f>
        <v>http://dx.doi.org/10.1016/0021-9169(92)90004-5</v>
      </c>
      <c r="BG427" t="s">
        <v>74</v>
      </c>
      <c r="BH427" t="s">
        <v>74</v>
      </c>
      <c r="BI427">
        <v>8</v>
      </c>
      <c r="BJ427" t="s">
        <v>379</v>
      </c>
      <c r="BK427" t="s">
        <v>92</v>
      </c>
      <c r="BL427" t="s">
        <v>379</v>
      </c>
      <c r="BM427" t="s">
        <v>4783</v>
      </c>
      <c r="BN427" t="s">
        <v>74</v>
      </c>
      <c r="BO427" t="s">
        <v>74</v>
      </c>
      <c r="BP427" t="s">
        <v>74</v>
      </c>
      <c r="BQ427" t="s">
        <v>74</v>
      </c>
      <c r="BR427" t="s">
        <v>95</v>
      </c>
      <c r="BS427" t="s">
        <v>4784</v>
      </c>
      <c r="BT427" t="str">
        <f>HYPERLINK("https%3A%2F%2Fwww.webofscience.com%2Fwos%2Fwoscc%2Ffull-record%2FWOS:A1992HL07700004","View Full Record in Web of Science")</f>
        <v>View Full Record in Web of Science</v>
      </c>
    </row>
    <row r="428" spans="1:72" x14ac:dyDescent="0.15">
      <c r="A428" t="s">
        <v>72</v>
      </c>
      <c r="B428" t="s">
        <v>4785</v>
      </c>
      <c r="C428" t="s">
        <v>74</v>
      </c>
      <c r="D428" t="s">
        <v>74</v>
      </c>
      <c r="E428" t="s">
        <v>74</v>
      </c>
      <c r="F428" t="s">
        <v>4785</v>
      </c>
      <c r="G428" t="s">
        <v>74</v>
      </c>
      <c r="H428" t="s">
        <v>74</v>
      </c>
      <c r="I428" t="s">
        <v>4786</v>
      </c>
      <c r="J428" t="s">
        <v>397</v>
      </c>
      <c r="K428" t="s">
        <v>74</v>
      </c>
      <c r="L428" t="s">
        <v>74</v>
      </c>
      <c r="M428" t="s">
        <v>77</v>
      </c>
      <c r="N428" t="s">
        <v>78</v>
      </c>
      <c r="O428" t="s">
        <v>74</v>
      </c>
      <c r="P428" t="s">
        <v>74</v>
      </c>
      <c r="Q428" t="s">
        <v>74</v>
      </c>
      <c r="R428" t="s">
        <v>74</v>
      </c>
      <c r="S428" t="s">
        <v>74</v>
      </c>
      <c r="T428" t="s">
        <v>4787</v>
      </c>
      <c r="U428" t="s">
        <v>4788</v>
      </c>
      <c r="V428" t="s">
        <v>4789</v>
      </c>
      <c r="W428" t="s">
        <v>4790</v>
      </c>
      <c r="X428" t="s">
        <v>4791</v>
      </c>
      <c r="Y428" t="s">
        <v>4792</v>
      </c>
      <c r="Z428" t="s">
        <v>74</v>
      </c>
      <c r="AA428" t="s">
        <v>74</v>
      </c>
      <c r="AB428" t="s">
        <v>74</v>
      </c>
      <c r="AC428" t="s">
        <v>74</v>
      </c>
      <c r="AD428" t="s">
        <v>74</v>
      </c>
      <c r="AE428" t="s">
        <v>74</v>
      </c>
      <c r="AF428" t="s">
        <v>74</v>
      </c>
      <c r="AG428">
        <v>40</v>
      </c>
      <c r="AH428">
        <v>43</v>
      </c>
      <c r="AI428">
        <v>47</v>
      </c>
      <c r="AJ428">
        <v>0</v>
      </c>
      <c r="AK428">
        <v>13</v>
      </c>
      <c r="AL428" t="s">
        <v>405</v>
      </c>
      <c r="AM428" t="s">
        <v>406</v>
      </c>
      <c r="AN428" t="s">
        <v>407</v>
      </c>
      <c r="AO428" t="s">
        <v>408</v>
      </c>
      <c r="AP428" t="s">
        <v>74</v>
      </c>
      <c r="AQ428" t="s">
        <v>74</v>
      </c>
      <c r="AR428" t="s">
        <v>409</v>
      </c>
      <c r="AS428" t="s">
        <v>410</v>
      </c>
      <c r="AT428" t="s">
        <v>4389</v>
      </c>
      <c r="AU428">
        <v>1992</v>
      </c>
      <c r="AV428">
        <v>164</v>
      </c>
      <c r="AW428" t="s">
        <v>74</v>
      </c>
      <c r="AX428" t="s">
        <v>74</v>
      </c>
      <c r="AY428" t="s">
        <v>74</v>
      </c>
      <c r="AZ428" t="s">
        <v>74</v>
      </c>
      <c r="BA428" t="s">
        <v>74</v>
      </c>
      <c r="BB428">
        <v>135</v>
      </c>
      <c r="BC428">
        <v>151</v>
      </c>
      <c r="BD428" t="s">
        <v>74</v>
      </c>
      <c r="BE428" t="s">
        <v>74</v>
      </c>
      <c r="BF428" t="s">
        <v>74</v>
      </c>
      <c r="BG428" t="s">
        <v>74</v>
      </c>
      <c r="BH428" t="s">
        <v>74</v>
      </c>
      <c r="BI428">
        <v>17</v>
      </c>
      <c r="BJ428" t="s">
        <v>411</v>
      </c>
      <c r="BK428" t="s">
        <v>92</v>
      </c>
      <c r="BL428" t="s">
        <v>412</v>
      </c>
      <c r="BM428" t="s">
        <v>4793</v>
      </c>
      <c r="BN428" t="s">
        <v>74</v>
      </c>
      <c r="BO428" t="s">
        <v>74</v>
      </c>
      <c r="BP428" t="s">
        <v>74</v>
      </c>
      <c r="BQ428" t="s">
        <v>74</v>
      </c>
      <c r="BR428" t="s">
        <v>95</v>
      </c>
      <c r="BS428" t="s">
        <v>4794</v>
      </c>
      <c r="BT428" t="str">
        <f>HYPERLINK("https%3A%2F%2Fwww.webofscience.com%2Fwos%2Fwoscc%2Ffull-record%2FWOS:A1992HL81100008","View Full Record in Web of Science")</f>
        <v>View Full Record in Web of Science</v>
      </c>
    </row>
    <row r="429" spans="1:72" x14ac:dyDescent="0.15">
      <c r="A429" t="s">
        <v>72</v>
      </c>
      <c r="B429" t="s">
        <v>4795</v>
      </c>
      <c r="C429" t="s">
        <v>74</v>
      </c>
      <c r="D429" t="s">
        <v>74</v>
      </c>
      <c r="E429" t="s">
        <v>74</v>
      </c>
      <c r="F429" t="s">
        <v>4795</v>
      </c>
      <c r="G429" t="s">
        <v>74</v>
      </c>
      <c r="H429" t="s">
        <v>74</v>
      </c>
      <c r="I429" t="s">
        <v>4796</v>
      </c>
      <c r="J429" t="s">
        <v>2822</v>
      </c>
      <c r="K429" t="s">
        <v>74</v>
      </c>
      <c r="L429" t="s">
        <v>74</v>
      </c>
      <c r="M429" t="s">
        <v>77</v>
      </c>
      <c r="N429" t="s">
        <v>78</v>
      </c>
      <c r="O429" t="s">
        <v>74</v>
      </c>
      <c r="P429" t="s">
        <v>74</v>
      </c>
      <c r="Q429" t="s">
        <v>74</v>
      </c>
      <c r="R429" t="s">
        <v>74</v>
      </c>
      <c r="S429" t="s">
        <v>74</v>
      </c>
      <c r="T429" t="s">
        <v>74</v>
      </c>
      <c r="U429" t="s">
        <v>74</v>
      </c>
      <c r="V429" t="s">
        <v>4797</v>
      </c>
      <c r="W429" t="s">
        <v>74</v>
      </c>
      <c r="X429" t="s">
        <v>74</v>
      </c>
      <c r="Y429" t="s">
        <v>4798</v>
      </c>
      <c r="Z429" t="s">
        <v>74</v>
      </c>
      <c r="AA429" t="s">
        <v>74</v>
      </c>
      <c r="AB429" t="s">
        <v>4799</v>
      </c>
      <c r="AC429" t="s">
        <v>74</v>
      </c>
      <c r="AD429" t="s">
        <v>74</v>
      </c>
      <c r="AE429" t="s">
        <v>74</v>
      </c>
      <c r="AF429" t="s">
        <v>74</v>
      </c>
      <c r="AG429">
        <v>0</v>
      </c>
      <c r="AH429">
        <v>89</v>
      </c>
      <c r="AI429">
        <v>97</v>
      </c>
      <c r="AJ429">
        <v>1</v>
      </c>
      <c r="AK429">
        <v>7</v>
      </c>
      <c r="AL429" t="s">
        <v>271</v>
      </c>
      <c r="AM429" t="s">
        <v>272</v>
      </c>
      <c r="AN429" t="s">
        <v>273</v>
      </c>
      <c r="AO429" t="s">
        <v>2826</v>
      </c>
      <c r="AP429" t="s">
        <v>74</v>
      </c>
      <c r="AQ429" t="s">
        <v>74</v>
      </c>
      <c r="AR429" t="s">
        <v>2827</v>
      </c>
      <c r="AS429" t="s">
        <v>2828</v>
      </c>
      <c r="AT429" t="s">
        <v>4389</v>
      </c>
      <c r="AU429">
        <v>1992</v>
      </c>
      <c r="AV429">
        <v>3</v>
      </c>
      <c r="AW429" t="s">
        <v>295</v>
      </c>
      <c r="AX429" t="s">
        <v>74</v>
      </c>
      <c r="AY429" t="s">
        <v>74</v>
      </c>
      <c r="AZ429" t="s">
        <v>74</v>
      </c>
      <c r="BA429" t="s">
        <v>74</v>
      </c>
      <c r="BB429">
        <v>91</v>
      </c>
      <c r="BC429">
        <v>105</v>
      </c>
      <c r="BD429" t="s">
        <v>74</v>
      </c>
      <c r="BE429" t="s">
        <v>4800</v>
      </c>
      <c r="BF429" t="str">
        <f>HYPERLINK("http://dx.doi.org/10.1016/0924-7963(92)90032-4","http://dx.doi.org/10.1016/0924-7963(92)90032-4")</f>
        <v>http://dx.doi.org/10.1016/0924-7963(92)90032-4</v>
      </c>
      <c r="BG429" t="s">
        <v>74</v>
      </c>
      <c r="BH429" t="s">
        <v>74</v>
      </c>
      <c r="BI429">
        <v>15</v>
      </c>
      <c r="BJ429" t="s">
        <v>2830</v>
      </c>
      <c r="BK429" t="s">
        <v>92</v>
      </c>
      <c r="BL429" t="s">
        <v>2831</v>
      </c>
      <c r="BM429" t="s">
        <v>4801</v>
      </c>
      <c r="BN429" t="s">
        <v>74</v>
      </c>
      <c r="BO429" t="s">
        <v>74</v>
      </c>
      <c r="BP429" t="s">
        <v>74</v>
      </c>
      <c r="BQ429" t="s">
        <v>74</v>
      </c>
      <c r="BR429" t="s">
        <v>95</v>
      </c>
      <c r="BS429" t="s">
        <v>4802</v>
      </c>
      <c r="BT429" t="str">
        <f>HYPERLINK("https%3A%2F%2Fwww.webofscience.com%2Fwos%2Fwoscc%2Ffull-record%2FWOS:A1992HZ10600006","View Full Record in Web of Science")</f>
        <v>View Full Record in Web of Science</v>
      </c>
    </row>
    <row r="430" spans="1:72" x14ac:dyDescent="0.15">
      <c r="A430" t="s">
        <v>72</v>
      </c>
      <c r="B430" t="s">
        <v>4803</v>
      </c>
      <c r="C430" t="s">
        <v>74</v>
      </c>
      <c r="D430" t="s">
        <v>74</v>
      </c>
      <c r="E430" t="s">
        <v>74</v>
      </c>
      <c r="F430" t="s">
        <v>4803</v>
      </c>
      <c r="G430" t="s">
        <v>74</v>
      </c>
      <c r="H430" t="s">
        <v>74</v>
      </c>
      <c r="I430" t="s">
        <v>4804</v>
      </c>
      <c r="J430" t="s">
        <v>2822</v>
      </c>
      <c r="K430" t="s">
        <v>74</v>
      </c>
      <c r="L430" t="s">
        <v>74</v>
      </c>
      <c r="M430" t="s">
        <v>77</v>
      </c>
      <c r="N430" t="s">
        <v>78</v>
      </c>
      <c r="O430" t="s">
        <v>74</v>
      </c>
      <c r="P430" t="s">
        <v>74</v>
      </c>
      <c r="Q430" t="s">
        <v>74</v>
      </c>
      <c r="R430" t="s">
        <v>74</v>
      </c>
      <c r="S430" t="s">
        <v>74</v>
      </c>
      <c r="T430" t="s">
        <v>74</v>
      </c>
      <c r="U430" t="s">
        <v>74</v>
      </c>
      <c r="V430" t="s">
        <v>4805</v>
      </c>
      <c r="W430" t="s">
        <v>74</v>
      </c>
      <c r="X430" t="s">
        <v>74</v>
      </c>
      <c r="Y430" t="s">
        <v>4806</v>
      </c>
      <c r="Z430" t="s">
        <v>74</v>
      </c>
      <c r="AA430" t="s">
        <v>74</v>
      </c>
      <c r="AB430" t="s">
        <v>74</v>
      </c>
      <c r="AC430" t="s">
        <v>74</v>
      </c>
      <c r="AD430" t="s">
        <v>74</v>
      </c>
      <c r="AE430" t="s">
        <v>74</v>
      </c>
      <c r="AF430" t="s">
        <v>74</v>
      </c>
      <c r="AG430">
        <v>0</v>
      </c>
      <c r="AH430">
        <v>6</v>
      </c>
      <c r="AI430">
        <v>10</v>
      </c>
      <c r="AJ430">
        <v>0</v>
      </c>
      <c r="AK430">
        <v>0</v>
      </c>
      <c r="AL430" t="s">
        <v>271</v>
      </c>
      <c r="AM430" t="s">
        <v>272</v>
      </c>
      <c r="AN430" t="s">
        <v>273</v>
      </c>
      <c r="AO430" t="s">
        <v>2826</v>
      </c>
      <c r="AP430" t="s">
        <v>74</v>
      </c>
      <c r="AQ430" t="s">
        <v>74</v>
      </c>
      <c r="AR430" t="s">
        <v>2827</v>
      </c>
      <c r="AS430" t="s">
        <v>2828</v>
      </c>
      <c r="AT430" t="s">
        <v>4389</v>
      </c>
      <c r="AU430">
        <v>1992</v>
      </c>
      <c r="AV430">
        <v>3</v>
      </c>
      <c r="AW430" t="s">
        <v>295</v>
      </c>
      <c r="AX430" t="s">
        <v>74</v>
      </c>
      <c r="AY430" t="s">
        <v>74</v>
      </c>
      <c r="AZ430" t="s">
        <v>74</v>
      </c>
      <c r="BA430" t="s">
        <v>74</v>
      </c>
      <c r="BB430">
        <v>163</v>
      </c>
      <c r="BC430">
        <v>168</v>
      </c>
      <c r="BD430" t="s">
        <v>74</v>
      </c>
      <c r="BE430" t="s">
        <v>4807</v>
      </c>
      <c r="BF430" t="str">
        <f>HYPERLINK("http://dx.doi.org/10.1016/0924-7963(92)90036-8","http://dx.doi.org/10.1016/0924-7963(92)90036-8")</f>
        <v>http://dx.doi.org/10.1016/0924-7963(92)90036-8</v>
      </c>
      <c r="BG430" t="s">
        <v>74</v>
      </c>
      <c r="BH430" t="s">
        <v>74</v>
      </c>
      <c r="BI430">
        <v>6</v>
      </c>
      <c r="BJ430" t="s">
        <v>2830</v>
      </c>
      <c r="BK430" t="s">
        <v>92</v>
      </c>
      <c r="BL430" t="s">
        <v>2831</v>
      </c>
      <c r="BM430" t="s">
        <v>4801</v>
      </c>
      <c r="BN430" t="s">
        <v>74</v>
      </c>
      <c r="BO430" t="s">
        <v>74</v>
      </c>
      <c r="BP430" t="s">
        <v>74</v>
      </c>
      <c r="BQ430" t="s">
        <v>74</v>
      </c>
      <c r="BR430" t="s">
        <v>95</v>
      </c>
      <c r="BS430" t="s">
        <v>4808</v>
      </c>
      <c r="BT430" t="str">
        <f>HYPERLINK("https%3A%2F%2Fwww.webofscience.com%2Fwos%2Fwoscc%2Ffull-record%2FWOS:A1992HZ10600010","View Full Record in Web of Science")</f>
        <v>View Full Record in Web of Science</v>
      </c>
    </row>
    <row r="431" spans="1:72" x14ac:dyDescent="0.15">
      <c r="A431" t="s">
        <v>72</v>
      </c>
      <c r="B431" t="s">
        <v>4809</v>
      </c>
      <c r="C431" t="s">
        <v>74</v>
      </c>
      <c r="D431" t="s">
        <v>74</v>
      </c>
      <c r="E431" t="s">
        <v>74</v>
      </c>
      <c r="F431" t="s">
        <v>4809</v>
      </c>
      <c r="G431" t="s">
        <v>74</v>
      </c>
      <c r="H431" t="s">
        <v>74</v>
      </c>
      <c r="I431" t="s">
        <v>4810</v>
      </c>
      <c r="J431" t="s">
        <v>1492</v>
      </c>
      <c r="K431" t="s">
        <v>74</v>
      </c>
      <c r="L431" t="s">
        <v>74</v>
      </c>
      <c r="M431" t="s">
        <v>77</v>
      </c>
      <c r="N431" t="s">
        <v>78</v>
      </c>
      <c r="O431" t="s">
        <v>74</v>
      </c>
      <c r="P431" t="s">
        <v>74</v>
      </c>
      <c r="Q431" t="s">
        <v>74</v>
      </c>
      <c r="R431" t="s">
        <v>74</v>
      </c>
      <c r="S431" t="s">
        <v>74</v>
      </c>
      <c r="T431" t="s">
        <v>74</v>
      </c>
      <c r="U431" t="s">
        <v>74</v>
      </c>
      <c r="V431" t="s">
        <v>4811</v>
      </c>
      <c r="W431" t="s">
        <v>74</v>
      </c>
      <c r="X431" t="s">
        <v>74</v>
      </c>
      <c r="Y431" t="s">
        <v>4812</v>
      </c>
      <c r="Z431" t="s">
        <v>74</v>
      </c>
      <c r="AA431" t="s">
        <v>74</v>
      </c>
      <c r="AB431" t="s">
        <v>74</v>
      </c>
      <c r="AC431" t="s">
        <v>74</v>
      </c>
      <c r="AD431" t="s">
        <v>74</v>
      </c>
      <c r="AE431" t="s">
        <v>74</v>
      </c>
      <c r="AF431" t="s">
        <v>74</v>
      </c>
      <c r="AG431">
        <v>8</v>
      </c>
      <c r="AH431">
        <v>0</v>
      </c>
      <c r="AI431">
        <v>0</v>
      </c>
      <c r="AJ431">
        <v>0</v>
      </c>
      <c r="AK431">
        <v>0</v>
      </c>
      <c r="AL431" t="s">
        <v>1496</v>
      </c>
      <c r="AM431" t="s">
        <v>84</v>
      </c>
      <c r="AN431" t="s">
        <v>1497</v>
      </c>
      <c r="AO431" t="s">
        <v>1498</v>
      </c>
      <c r="AP431" t="s">
        <v>74</v>
      </c>
      <c r="AQ431" t="s">
        <v>74</v>
      </c>
      <c r="AR431" t="s">
        <v>1499</v>
      </c>
      <c r="AS431" t="s">
        <v>1500</v>
      </c>
      <c r="AT431" t="s">
        <v>4389</v>
      </c>
      <c r="AU431">
        <v>1992</v>
      </c>
      <c r="AV431">
        <v>14</v>
      </c>
      <c r="AW431">
        <v>3</v>
      </c>
      <c r="AX431" t="s">
        <v>74</v>
      </c>
      <c r="AY431" t="s">
        <v>74</v>
      </c>
      <c r="AZ431" t="s">
        <v>74</v>
      </c>
      <c r="BA431" t="s">
        <v>74</v>
      </c>
      <c r="BB431">
        <v>423</v>
      </c>
      <c r="BC431">
        <v>433</v>
      </c>
      <c r="BD431" t="s">
        <v>74</v>
      </c>
      <c r="BE431" t="s">
        <v>4813</v>
      </c>
      <c r="BF431" t="str">
        <f>HYPERLINK("http://dx.doi.org/10.1093/plankt/14.3.423","http://dx.doi.org/10.1093/plankt/14.3.423")</f>
        <v>http://dx.doi.org/10.1093/plankt/14.3.423</v>
      </c>
      <c r="BG431" t="s">
        <v>74</v>
      </c>
      <c r="BH431" t="s">
        <v>74</v>
      </c>
      <c r="BI431">
        <v>11</v>
      </c>
      <c r="BJ431" t="s">
        <v>1502</v>
      </c>
      <c r="BK431" t="s">
        <v>92</v>
      </c>
      <c r="BL431" t="s">
        <v>1502</v>
      </c>
      <c r="BM431" t="s">
        <v>4814</v>
      </c>
      <c r="BN431" t="s">
        <v>74</v>
      </c>
      <c r="BO431" t="s">
        <v>74</v>
      </c>
      <c r="BP431" t="s">
        <v>74</v>
      </c>
      <c r="BQ431" t="s">
        <v>74</v>
      </c>
      <c r="BR431" t="s">
        <v>95</v>
      </c>
      <c r="BS431" t="s">
        <v>4815</v>
      </c>
      <c r="BT431" t="str">
        <f>HYPERLINK("https%3A%2F%2Fwww.webofscience.com%2Fwos%2Fwoscc%2Ffull-record%2FWOS:A1992HJ30900007","View Full Record in Web of Science")</f>
        <v>View Full Record in Web of Science</v>
      </c>
    </row>
    <row r="432" spans="1:72" x14ac:dyDescent="0.15">
      <c r="A432" t="s">
        <v>72</v>
      </c>
      <c r="B432" t="s">
        <v>4816</v>
      </c>
      <c r="C432" t="s">
        <v>74</v>
      </c>
      <c r="D432" t="s">
        <v>74</v>
      </c>
      <c r="E432" t="s">
        <v>74</v>
      </c>
      <c r="F432" t="s">
        <v>4816</v>
      </c>
      <c r="G432" t="s">
        <v>74</v>
      </c>
      <c r="H432" t="s">
        <v>74</v>
      </c>
      <c r="I432" t="s">
        <v>4817</v>
      </c>
      <c r="J432" t="s">
        <v>4818</v>
      </c>
      <c r="K432" t="s">
        <v>74</v>
      </c>
      <c r="L432" t="s">
        <v>74</v>
      </c>
      <c r="M432" t="s">
        <v>77</v>
      </c>
      <c r="N432" t="s">
        <v>78</v>
      </c>
      <c r="O432" t="s">
        <v>74</v>
      </c>
      <c r="P432" t="s">
        <v>74</v>
      </c>
      <c r="Q432" t="s">
        <v>74</v>
      </c>
      <c r="R432" t="s">
        <v>74</v>
      </c>
      <c r="S432" t="s">
        <v>74</v>
      </c>
      <c r="T432" t="s">
        <v>74</v>
      </c>
      <c r="U432" t="s">
        <v>4819</v>
      </c>
      <c r="V432" t="s">
        <v>4820</v>
      </c>
      <c r="W432" t="s">
        <v>74</v>
      </c>
      <c r="X432" t="s">
        <v>74</v>
      </c>
      <c r="Y432" t="s">
        <v>4821</v>
      </c>
      <c r="Z432" t="s">
        <v>74</v>
      </c>
      <c r="AA432" t="s">
        <v>787</v>
      </c>
      <c r="AB432" t="s">
        <v>788</v>
      </c>
      <c r="AC432" t="s">
        <v>74</v>
      </c>
      <c r="AD432" t="s">
        <v>74</v>
      </c>
      <c r="AE432" t="s">
        <v>74</v>
      </c>
      <c r="AF432" t="s">
        <v>74</v>
      </c>
      <c r="AG432">
        <v>17</v>
      </c>
      <c r="AH432">
        <v>171</v>
      </c>
      <c r="AI432">
        <v>205</v>
      </c>
      <c r="AJ432">
        <v>2</v>
      </c>
      <c r="AK432">
        <v>49</v>
      </c>
      <c r="AL432" t="s">
        <v>4822</v>
      </c>
      <c r="AM432" t="s">
        <v>617</v>
      </c>
      <c r="AN432" t="s">
        <v>4823</v>
      </c>
      <c r="AO432" t="s">
        <v>4824</v>
      </c>
      <c r="AP432" t="s">
        <v>74</v>
      </c>
      <c r="AQ432" t="s">
        <v>74</v>
      </c>
      <c r="AR432" t="s">
        <v>4825</v>
      </c>
      <c r="AS432" t="s">
        <v>4826</v>
      </c>
      <c r="AT432" t="s">
        <v>4389</v>
      </c>
      <c r="AU432">
        <v>1992</v>
      </c>
      <c r="AV432">
        <v>37</v>
      </c>
      <c r="AW432">
        <v>2</v>
      </c>
      <c r="AX432" t="s">
        <v>74</v>
      </c>
      <c r="AY432" t="s">
        <v>74</v>
      </c>
      <c r="AZ432" t="s">
        <v>74</v>
      </c>
      <c r="BA432" t="s">
        <v>74</v>
      </c>
      <c r="BB432">
        <v>322</v>
      </c>
      <c r="BC432">
        <v>328</v>
      </c>
      <c r="BD432" t="s">
        <v>74</v>
      </c>
      <c r="BE432" t="s">
        <v>4827</v>
      </c>
      <c r="BF432" t="str">
        <f>HYPERLINK("http://dx.doi.org/10.4319/lo.1992.37.2.0322","http://dx.doi.org/10.4319/lo.1992.37.2.0322")</f>
        <v>http://dx.doi.org/10.4319/lo.1992.37.2.0322</v>
      </c>
      <c r="BG432" t="s">
        <v>74</v>
      </c>
      <c r="BH432" t="s">
        <v>74</v>
      </c>
      <c r="BI432">
        <v>7</v>
      </c>
      <c r="BJ432" t="s">
        <v>4828</v>
      </c>
      <c r="BK432" t="s">
        <v>92</v>
      </c>
      <c r="BL432" t="s">
        <v>1502</v>
      </c>
      <c r="BM432" t="s">
        <v>4829</v>
      </c>
      <c r="BN432" t="s">
        <v>74</v>
      </c>
      <c r="BO432" t="s">
        <v>1112</v>
      </c>
      <c r="BP432" t="s">
        <v>74</v>
      </c>
      <c r="BQ432" t="s">
        <v>74</v>
      </c>
      <c r="BR432" t="s">
        <v>95</v>
      </c>
      <c r="BS432" t="s">
        <v>4830</v>
      </c>
      <c r="BT432" t="str">
        <f>HYPERLINK("https%3A%2F%2Fwww.webofscience.com%2Fwos%2Fwoscc%2Ffull-record%2FWOS:A1992JD02300010","View Full Record in Web of Science")</f>
        <v>View Full Record in Web of Science</v>
      </c>
    </row>
    <row r="433" spans="1:72" x14ac:dyDescent="0.15">
      <c r="A433" t="s">
        <v>72</v>
      </c>
      <c r="B433" t="s">
        <v>4831</v>
      </c>
      <c r="C433" t="s">
        <v>74</v>
      </c>
      <c r="D433" t="s">
        <v>74</v>
      </c>
      <c r="E433" t="s">
        <v>74</v>
      </c>
      <c r="F433" t="s">
        <v>4831</v>
      </c>
      <c r="G433" t="s">
        <v>74</v>
      </c>
      <c r="H433" t="s">
        <v>74</v>
      </c>
      <c r="I433" t="s">
        <v>4832</v>
      </c>
      <c r="J433" t="s">
        <v>4818</v>
      </c>
      <c r="K433" t="s">
        <v>74</v>
      </c>
      <c r="L433" t="s">
        <v>74</v>
      </c>
      <c r="M433" t="s">
        <v>77</v>
      </c>
      <c r="N433" t="s">
        <v>337</v>
      </c>
      <c r="O433" t="s">
        <v>74</v>
      </c>
      <c r="P433" t="s">
        <v>74</v>
      </c>
      <c r="Q433" t="s">
        <v>74</v>
      </c>
      <c r="R433" t="s">
        <v>74</v>
      </c>
      <c r="S433" t="s">
        <v>74</v>
      </c>
      <c r="T433" t="s">
        <v>74</v>
      </c>
      <c r="U433" t="s">
        <v>4833</v>
      </c>
      <c r="V433" t="s">
        <v>4834</v>
      </c>
      <c r="W433" t="s">
        <v>4835</v>
      </c>
      <c r="X433" t="s">
        <v>654</v>
      </c>
      <c r="Y433" t="s">
        <v>4836</v>
      </c>
      <c r="Z433" t="s">
        <v>74</v>
      </c>
      <c r="AA433" t="s">
        <v>74</v>
      </c>
      <c r="AB433" t="s">
        <v>74</v>
      </c>
      <c r="AC433" t="s">
        <v>74</v>
      </c>
      <c r="AD433" t="s">
        <v>74</v>
      </c>
      <c r="AE433" t="s">
        <v>74</v>
      </c>
      <c r="AF433" t="s">
        <v>74</v>
      </c>
      <c r="AG433">
        <v>24</v>
      </c>
      <c r="AH433">
        <v>56</v>
      </c>
      <c r="AI433">
        <v>57</v>
      </c>
      <c r="AJ433">
        <v>0</v>
      </c>
      <c r="AK433">
        <v>3</v>
      </c>
      <c r="AL433" t="s">
        <v>4822</v>
      </c>
      <c r="AM433" t="s">
        <v>617</v>
      </c>
      <c r="AN433" t="s">
        <v>4823</v>
      </c>
      <c r="AO433" t="s">
        <v>4824</v>
      </c>
      <c r="AP433" t="s">
        <v>74</v>
      </c>
      <c r="AQ433" t="s">
        <v>74</v>
      </c>
      <c r="AR433" t="s">
        <v>4825</v>
      </c>
      <c r="AS433" t="s">
        <v>4826</v>
      </c>
      <c r="AT433" t="s">
        <v>4389</v>
      </c>
      <c r="AU433">
        <v>1992</v>
      </c>
      <c r="AV433">
        <v>37</v>
      </c>
      <c r="AW433">
        <v>2</v>
      </c>
      <c r="AX433" t="s">
        <v>74</v>
      </c>
      <c r="AY433" t="s">
        <v>74</v>
      </c>
      <c r="AZ433" t="s">
        <v>74</v>
      </c>
      <c r="BA433" t="s">
        <v>74</v>
      </c>
      <c r="BB433">
        <v>393</v>
      </c>
      <c r="BC433">
        <v>404</v>
      </c>
      <c r="BD433" t="s">
        <v>74</v>
      </c>
      <c r="BE433" t="s">
        <v>4837</v>
      </c>
      <c r="BF433" t="str">
        <f>HYPERLINK("http://dx.doi.org/10.4319/lo.1992.37.2.0393","http://dx.doi.org/10.4319/lo.1992.37.2.0393")</f>
        <v>http://dx.doi.org/10.4319/lo.1992.37.2.0393</v>
      </c>
      <c r="BG433" t="s">
        <v>74</v>
      </c>
      <c r="BH433" t="s">
        <v>74</v>
      </c>
      <c r="BI433">
        <v>12</v>
      </c>
      <c r="BJ433" t="s">
        <v>4828</v>
      </c>
      <c r="BK433" t="s">
        <v>92</v>
      </c>
      <c r="BL433" t="s">
        <v>1502</v>
      </c>
      <c r="BM433" t="s">
        <v>4829</v>
      </c>
      <c r="BN433" t="s">
        <v>74</v>
      </c>
      <c r="BO433" t="s">
        <v>1112</v>
      </c>
      <c r="BP433" t="s">
        <v>74</v>
      </c>
      <c r="BQ433" t="s">
        <v>74</v>
      </c>
      <c r="BR433" t="s">
        <v>95</v>
      </c>
      <c r="BS433" t="s">
        <v>4838</v>
      </c>
      <c r="BT433" t="str">
        <f>HYPERLINK("https%3A%2F%2Fwww.webofscience.com%2Fwos%2Fwoscc%2Ffull-record%2FWOS:A1992JD02300015","View Full Record in Web of Science")</f>
        <v>View Full Record in Web of Science</v>
      </c>
    </row>
    <row r="434" spans="1:72" x14ac:dyDescent="0.15">
      <c r="A434" t="s">
        <v>72</v>
      </c>
      <c r="B434" t="s">
        <v>4839</v>
      </c>
      <c r="C434" t="s">
        <v>74</v>
      </c>
      <c r="D434" t="s">
        <v>74</v>
      </c>
      <c r="E434" t="s">
        <v>74</v>
      </c>
      <c r="F434" t="s">
        <v>4839</v>
      </c>
      <c r="G434" t="s">
        <v>74</v>
      </c>
      <c r="H434" t="s">
        <v>74</v>
      </c>
      <c r="I434" t="s">
        <v>4840</v>
      </c>
      <c r="J434" t="s">
        <v>1551</v>
      </c>
      <c r="K434" t="s">
        <v>74</v>
      </c>
      <c r="L434" t="s">
        <v>74</v>
      </c>
      <c r="M434" t="s">
        <v>77</v>
      </c>
      <c r="N434" t="s">
        <v>78</v>
      </c>
      <c r="O434" t="s">
        <v>74</v>
      </c>
      <c r="P434" t="s">
        <v>74</v>
      </c>
      <c r="Q434" t="s">
        <v>74</v>
      </c>
      <c r="R434" t="s">
        <v>74</v>
      </c>
      <c r="S434" t="s">
        <v>74</v>
      </c>
      <c r="T434" t="s">
        <v>74</v>
      </c>
      <c r="U434" t="s">
        <v>4841</v>
      </c>
      <c r="V434" t="s">
        <v>4842</v>
      </c>
      <c r="W434" t="s">
        <v>4843</v>
      </c>
      <c r="X434" t="s">
        <v>4844</v>
      </c>
      <c r="Y434" t="s">
        <v>74</v>
      </c>
      <c r="Z434" t="s">
        <v>74</v>
      </c>
      <c r="AA434" t="s">
        <v>74</v>
      </c>
      <c r="AB434" t="s">
        <v>74</v>
      </c>
      <c r="AC434" t="s">
        <v>74</v>
      </c>
      <c r="AD434" t="s">
        <v>74</v>
      </c>
      <c r="AE434" t="s">
        <v>74</v>
      </c>
      <c r="AF434" t="s">
        <v>74</v>
      </c>
      <c r="AG434">
        <v>20</v>
      </c>
      <c r="AH434">
        <v>28</v>
      </c>
      <c r="AI434">
        <v>28</v>
      </c>
      <c r="AJ434">
        <v>0</v>
      </c>
      <c r="AK434">
        <v>4</v>
      </c>
      <c r="AL434" t="s">
        <v>204</v>
      </c>
      <c r="AM434" t="s">
        <v>205</v>
      </c>
      <c r="AN434" t="s">
        <v>206</v>
      </c>
      <c r="AO434" t="s">
        <v>1558</v>
      </c>
      <c r="AP434" t="s">
        <v>74</v>
      </c>
      <c r="AQ434" t="s">
        <v>74</v>
      </c>
      <c r="AR434" t="s">
        <v>1559</v>
      </c>
      <c r="AS434" t="s">
        <v>1560</v>
      </c>
      <c r="AT434" t="s">
        <v>4389</v>
      </c>
      <c r="AU434">
        <v>1992</v>
      </c>
      <c r="AV434">
        <v>112</v>
      </c>
      <c r="AW434">
        <v>3</v>
      </c>
      <c r="AX434" t="s">
        <v>74</v>
      </c>
      <c r="AY434" t="s">
        <v>74</v>
      </c>
      <c r="AZ434" t="s">
        <v>74</v>
      </c>
      <c r="BA434" t="s">
        <v>74</v>
      </c>
      <c r="BB434">
        <v>377</v>
      </c>
      <c r="BC434">
        <v>382</v>
      </c>
      <c r="BD434" t="s">
        <v>74</v>
      </c>
      <c r="BE434" t="s">
        <v>4845</v>
      </c>
      <c r="BF434" t="str">
        <f>HYPERLINK("http://dx.doi.org/10.1007/BF00356282","http://dx.doi.org/10.1007/BF00356282")</f>
        <v>http://dx.doi.org/10.1007/BF00356282</v>
      </c>
      <c r="BG434" t="s">
        <v>74</v>
      </c>
      <c r="BH434" t="s">
        <v>74</v>
      </c>
      <c r="BI434">
        <v>6</v>
      </c>
      <c r="BJ434" t="s">
        <v>606</v>
      </c>
      <c r="BK434" t="s">
        <v>92</v>
      </c>
      <c r="BL434" t="s">
        <v>606</v>
      </c>
      <c r="BM434" t="s">
        <v>4846</v>
      </c>
      <c r="BN434" t="s">
        <v>74</v>
      </c>
      <c r="BO434" t="s">
        <v>74</v>
      </c>
      <c r="BP434" t="s">
        <v>74</v>
      </c>
      <c r="BQ434" t="s">
        <v>74</v>
      </c>
      <c r="BR434" t="s">
        <v>95</v>
      </c>
      <c r="BS434" t="s">
        <v>4847</v>
      </c>
      <c r="BT434" t="str">
        <f>HYPERLINK("https%3A%2F%2Fwww.webofscience.com%2Fwos%2Fwoscc%2Ffull-record%2FWOS:A1992HJ52200004","View Full Record in Web of Science")</f>
        <v>View Full Record in Web of Science</v>
      </c>
    </row>
    <row r="435" spans="1:72" x14ac:dyDescent="0.15">
      <c r="A435" t="s">
        <v>72</v>
      </c>
      <c r="B435" t="s">
        <v>4848</v>
      </c>
      <c r="C435" t="s">
        <v>74</v>
      </c>
      <c r="D435" t="s">
        <v>74</v>
      </c>
      <c r="E435" t="s">
        <v>74</v>
      </c>
      <c r="F435" t="s">
        <v>4848</v>
      </c>
      <c r="G435" t="s">
        <v>74</v>
      </c>
      <c r="H435" t="s">
        <v>74</v>
      </c>
      <c r="I435" t="s">
        <v>4849</v>
      </c>
      <c r="J435" t="s">
        <v>2167</v>
      </c>
      <c r="K435" t="s">
        <v>74</v>
      </c>
      <c r="L435" t="s">
        <v>74</v>
      </c>
      <c r="M435" t="s">
        <v>77</v>
      </c>
      <c r="N435" t="s">
        <v>78</v>
      </c>
      <c r="O435" t="s">
        <v>74</v>
      </c>
      <c r="P435" t="s">
        <v>74</v>
      </c>
      <c r="Q435" t="s">
        <v>74</v>
      </c>
      <c r="R435" t="s">
        <v>74</v>
      </c>
      <c r="S435" t="s">
        <v>74</v>
      </c>
      <c r="T435" t="s">
        <v>74</v>
      </c>
      <c r="U435" t="s">
        <v>4850</v>
      </c>
      <c r="V435" t="s">
        <v>4851</v>
      </c>
      <c r="W435" t="s">
        <v>4852</v>
      </c>
      <c r="X435" t="s">
        <v>74</v>
      </c>
      <c r="Y435" t="s">
        <v>74</v>
      </c>
      <c r="Z435" t="s">
        <v>74</v>
      </c>
      <c r="AA435" t="s">
        <v>4853</v>
      </c>
      <c r="AB435" t="s">
        <v>74</v>
      </c>
      <c r="AC435" t="s">
        <v>74</v>
      </c>
      <c r="AD435" t="s">
        <v>74</v>
      </c>
      <c r="AE435" t="s">
        <v>74</v>
      </c>
      <c r="AF435" t="s">
        <v>74</v>
      </c>
      <c r="AG435">
        <v>23</v>
      </c>
      <c r="AH435">
        <v>21</v>
      </c>
      <c r="AI435">
        <v>21</v>
      </c>
      <c r="AJ435">
        <v>0</v>
      </c>
      <c r="AK435">
        <v>3</v>
      </c>
      <c r="AL435" t="s">
        <v>271</v>
      </c>
      <c r="AM435" t="s">
        <v>272</v>
      </c>
      <c r="AN435" t="s">
        <v>273</v>
      </c>
      <c r="AO435" t="s">
        <v>2173</v>
      </c>
      <c r="AP435" t="s">
        <v>74</v>
      </c>
      <c r="AQ435" t="s">
        <v>74</v>
      </c>
      <c r="AR435" t="s">
        <v>2175</v>
      </c>
      <c r="AS435" t="s">
        <v>2176</v>
      </c>
      <c r="AT435" t="s">
        <v>4389</v>
      </c>
      <c r="AU435">
        <v>1992</v>
      </c>
      <c r="AV435">
        <v>37</v>
      </c>
      <c r="AW435" t="s">
        <v>295</v>
      </c>
      <c r="AX435" t="s">
        <v>74</v>
      </c>
      <c r="AY435" t="s">
        <v>74</v>
      </c>
      <c r="AZ435" t="s">
        <v>74</v>
      </c>
      <c r="BA435" t="s">
        <v>74</v>
      </c>
      <c r="BB435">
        <v>117</v>
      </c>
      <c r="BC435">
        <v>129</v>
      </c>
      <c r="BD435" t="s">
        <v>74</v>
      </c>
      <c r="BE435" t="s">
        <v>4854</v>
      </c>
      <c r="BF435" t="str">
        <f>HYPERLINK("http://dx.doi.org/10.1016/0304-4203(92)90060-N","http://dx.doi.org/10.1016/0304-4203(92)90060-N")</f>
        <v>http://dx.doi.org/10.1016/0304-4203(92)90060-N</v>
      </c>
      <c r="BG435" t="s">
        <v>74</v>
      </c>
      <c r="BH435" t="s">
        <v>74</v>
      </c>
      <c r="BI435">
        <v>13</v>
      </c>
      <c r="BJ435" t="s">
        <v>2177</v>
      </c>
      <c r="BK435" t="s">
        <v>92</v>
      </c>
      <c r="BL435" t="s">
        <v>2178</v>
      </c>
      <c r="BM435" t="s">
        <v>4855</v>
      </c>
      <c r="BN435" t="s">
        <v>74</v>
      </c>
      <c r="BO435" t="s">
        <v>74</v>
      </c>
      <c r="BP435" t="s">
        <v>74</v>
      </c>
      <c r="BQ435" t="s">
        <v>74</v>
      </c>
      <c r="BR435" t="s">
        <v>95</v>
      </c>
      <c r="BS435" t="s">
        <v>4856</v>
      </c>
      <c r="BT435" t="str">
        <f>HYPERLINK("https%3A%2F%2Fwww.webofscience.com%2Fwos%2Fwoscc%2Ffull-record%2FWOS:A1992HJ13900009","View Full Record in Web of Science")</f>
        <v>View Full Record in Web of Science</v>
      </c>
    </row>
    <row r="436" spans="1:72" x14ac:dyDescent="0.15">
      <c r="A436" t="s">
        <v>72</v>
      </c>
      <c r="B436" t="s">
        <v>4857</v>
      </c>
      <c r="C436" t="s">
        <v>74</v>
      </c>
      <c r="D436" t="s">
        <v>74</v>
      </c>
      <c r="E436" t="s">
        <v>74</v>
      </c>
      <c r="F436" t="s">
        <v>4857</v>
      </c>
      <c r="G436" t="s">
        <v>74</v>
      </c>
      <c r="H436" t="s">
        <v>74</v>
      </c>
      <c r="I436" t="s">
        <v>4858</v>
      </c>
      <c r="J436" t="s">
        <v>417</v>
      </c>
      <c r="K436" t="s">
        <v>74</v>
      </c>
      <c r="L436" t="s">
        <v>74</v>
      </c>
      <c r="M436" t="s">
        <v>77</v>
      </c>
      <c r="N436" t="s">
        <v>78</v>
      </c>
      <c r="O436" t="s">
        <v>74</v>
      </c>
      <c r="P436" t="s">
        <v>74</v>
      </c>
      <c r="Q436" t="s">
        <v>74</v>
      </c>
      <c r="R436" t="s">
        <v>74</v>
      </c>
      <c r="S436" t="s">
        <v>74</v>
      </c>
      <c r="T436" t="s">
        <v>74</v>
      </c>
      <c r="U436" t="s">
        <v>4859</v>
      </c>
      <c r="V436" t="s">
        <v>4860</v>
      </c>
      <c r="W436" t="s">
        <v>4861</v>
      </c>
      <c r="X436" t="s">
        <v>4862</v>
      </c>
      <c r="Y436" t="s">
        <v>4863</v>
      </c>
      <c r="Z436" t="s">
        <v>74</v>
      </c>
      <c r="AA436" t="s">
        <v>656</v>
      </c>
      <c r="AB436" t="s">
        <v>74</v>
      </c>
      <c r="AC436" t="s">
        <v>74</v>
      </c>
      <c r="AD436" t="s">
        <v>74</v>
      </c>
      <c r="AE436" t="s">
        <v>74</v>
      </c>
      <c r="AF436" t="s">
        <v>74</v>
      </c>
      <c r="AG436">
        <v>48</v>
      </c>
      <c r="AH436">
        <v>123</v>
      </c>
      <c r="AI436">
        <v>127</v>
      </c>
      <c r="AJ436">
        <v>0</v>
      </c>
      <c r="AK436">
        <v>18</v>
      </c>
      <c r="AL436" t="s">
        <v>424</v>
      </c>
      <c r="AM436" t="s">
        <v>425</v>
      </c>
      <c r="AN436" t="s">
        <v>426</v>
      </c>
      <c r="AO436" t="s">
        <v>427</v>
      </c>
      <c r="AP436" t="s">
        <v>74</v>
      </c>
      <c r="AQ436" t="s">
        <v>74</v>
      </c>
      <c r="AR436" t="s">
        <v>429</v>
      </c>
      <c r="AS436" t="s">
        <v>430</v>
      </c>
      <c r="AT436" t="s">
        <v>4389</v>
      </c>
      <c r="AU436">
        <v>1992</v>
      </c>
      <c r="AV436">
        <v>80</v>
      </c>
      <c r="AW436" t="s">
        <v>2198</v>
      </c>
      <c r="AX436" t="s">
        <v>74</v>
      </c>
      <c r="AY436" t="s">
        <v>74</v>
      </c>
      <c r="AZ436" t="s">
        <v>74</v>
      </c>
      <c r="BA436" t="s">
        <v>74</v>
      </c>
      <c r="BB436">
        <v>255</v>
      </c>
      <c r="BC436">
        <v>264</v>
      </c>
      <c r="BD436" t="s">
        <v>74</v>
      </c>
      <c r="BE436" t="s">
        <v>4864</v>
      </c>
      <c r="BF436" t="str">
        <f>HYPERLINK("http://dx.doi.org/10.3354/meps080255","http://dx.doi.org/10.3354/meps080255")</f>
        <v>http://dx.doi.org/10.3354/meps080255</v>
      </c>
      <c r="BG436" t="s">
        <v>74</v>
      </c>
      <c r="BH436" t="s">
        <v>74</v>
      </c>
      <c r="BI436">
        <v>10</v>
      </c>
      <c r="BJ436" t="s">
        <v>432</v>
      </c>
      <c r="BK436" t="s">
        <v>92</v>
      </c>
      <c r="BL436" t="s">
        <v>433</v>
      </c>
      <c r="BM436" t="s">
        <v>4865</v>
      </c>
      <c r="BN436" t="s">
        <v>74</v>
      </c>
      <c r="BO436" t="s">
        <v>1112</v>
      </c>
      <c r="BP436" t="s">
        <v>74</v>
      </c>
      <c r="BQ436" t="s">
        <v>74</v>
      </c>
      <c r="BR436" t="s">
        <v>95</v>
      </c>
      <c r="BS436" t="s">
        <v>4866</v>
      </c>
      <c r="BT436" t="str">
        <f>HYPERLINK("https%3A%2F%2Fwww.webofscience.com%2Fwos%2Fwoscc%2Ffull-record%2FWOS:A1992HN03200014","View Full Record in Web of Science")</f>
        <v>View Full Record in Web of Science</v>
      </c>
    </row>
    <row r="437" spans="1:72" x14ac:dyDescent="0.15">
      <c r="A437" t="s">
        <v>72</v>
      </c>
      <c r="B437" t="s">
        <v>4867</v>
      </c>
      <c r="C437" t="s">
        <v>74</v>
      </c>
      <c r="D437" t="s">
        <v>74</v>
      </c>
      <c r="E437" t="s">
        <v>74</v>
      </c>
      <c r="F437" t="s">
        <v>4867</v>
      </c>
      <c r="G437" t="s">
        <v>74</v>
      </c>
      <c r="H437" t="s">
        <v>74</v>
      </c>
      <c r="I437" t="s">
        <v>4868</v>
      </c>
      <c r="J437" t="s">
        <v>439</v>
      </c>
      <c r="K437" t="s">
        <v>74</v>
      </c>
      <c r="L437" t="s">
        <v>74</v>
      </c>
      <c r="M437" t="s">
        <v>77</v>
      </c>
      <c r="N437" t="s">
        <v>78</v>
      </c>
      <c r="O437" t="s">
        <v>74</v>
      </c>
      <c r="P437" t="s">
        <v>74</v>
      </c>
      <c r="Q437" t="s">
        <v>74</v>
      </c>
      <c r="R437" t="s">
        <v>74</v>
      </c>
      <c r="S437" t="s">
        <v>74</v>
      </c>
      <c r="T437" t="s">
        <v>74</v>
      </c>
      <c r="U437" t="s">
        <v>4869</v>
      </c>
      <c r="V437" t="s">
        <v>4870</v>
      </c>
      <c r="W437" t="s">
        <v>4871</v>
      </c>
      <c r="X437" t="s">
        <v>4872</v>
      </c>
      <c r="Y437" t="s">
        <v>4873</v>
      </c>
      <c r="Z437" t="s">
        <v>74</v>
      </c>
      <c r="AA437" t="s">
        <v>74</v>
      </c>
      <c r="AB437" t="s">
        <v>74</v>
      </c>
      <c r="AC437" t="s">
        <v>74</v>
      </c>
      <c r="AD437" t="s">
        <v>74</v>
      </c>
      <c r="AE437" t="s">
        <v>74</v>
      </c>
      <c r="AF437" t="s">
        <v>74</v>
      </c>
      <c r="AG437">
        <v>23</v>
      </c>
      <c r="AH437">
        <v>7</v>
      </c>
      <c r="AI437">
        <v>7</v>
      </c>
      <c r="AJ437">
        <v>0</v>
      </c>
      <c r="AK437">
        <v>3</v>
      </c>
      <c r="AL437" t="s">
        <v>271</v>
      </c>
      <c r="AM437" t="s">
        <v>272</v>
      </c>
      <c r="AN437" t="s">
        <v>273</v>
      </c>
      <c r="AO437" t="s">
        <v>447</v>
      </c>
      <c r="AP437" t="s">
        <v>74</v>
      </c>
      <c r="AQ437" t="s">
        <v>74</v>
      </c>
      <c r="AR437" t="s">
        <v>448</v>
      </c>
      <c r="AS437" t="s">
        <v>449</v>
      </c>
      <c r="AT437" t="s">
        <v>4389</v>
      </c>
      <c r="AU437">
        <v>1992</v>
      </c>
      <c r="AV437">
        <v>105</v>
      </c>
      <c r="AW437" t="s">
        <v>1164</v>
      </c>
      <c r="AX437" t="s">
        <v>74</v>
      </c>
      <c r="AY437" t="s">
        <v>74</v>
      </c>
      <c r="AZ437" t="s">
        <v>74</v>
      </c>
      <c r="BA437" t="s">
        <v>74</v>
      </c>
      <c r="BB437">
        <v>225</v>
      </c>
      <c r="BC437">
        <v>240</v>
      </c>
      <c r="BD437" t="s">
        <v>74</v>
      </c>
      <c r="BE437" t="s">
        <v>4874</v>
      </c>
      <c r="BF437" t="str">
        <f>HYPERLINK("http://dx.doi.org/10.1016/0025-3227(92)90190-S","http://dx.doi.org/10.1016/0025-3227(92)90190-S")</f>
        <v>http://dx.doi.org/10.1016/0025-3227(92)90190-S</v>
      </c>
      <c r="BG437" t="s">
        <v>74</v>
      </c>
      <c r="BH437" t="s">
        <v>74</v>
      </c>
      <c r="BI437">
        <v>16</v>
      </c>
      <c r="BJ437" t="s">
        <v>451</v>
      </c>
      <c r="BK437" t="s">
        <v>92</v>
      </c>
      <c r="BL437" t="s">
        <v>452</v>
      </c>
      <c r="BM437" t="s">
        <v>4875</v>
      </c>
      <c r="BN437" t="s">
        <v>74</v>
      </c>
      <c r="BO437" t="s">
        <v>74</v>
      </c>
      <c r="BP437" t="s">
        <v>74</v>
      </c>
      <c r="BQ437" t="s">
        <v>74</v>
      </c>
      <c r="BR437" t="s">
        <v>95</v>
      </c>
      <c r="BS437" t="s">
        <v>4876</v>
      </c>
      <c r="BT437" t="str">
        <f>HYPERLINK("https%3A%2F%2Fwww.webofscience.com%2Fwos%2Fwoscc%2Ffull-record%2FWOS:A1992HQ07300013","View Full Record in Web of Science")</f>
        <v>View Full Record in Web of Science</v>
      </c>
    </row>
    <row r="438" spans="1:72" x14ac:dyDescent="0.15">
      <c r="A438" t="s">
        <v>72</v>
      </c>
      <c r="B438" t="s">
        <v>4877</v>
      </c>
      <c r="C438" t="s">
        <v>74</v>
      </c>
      <c r="D438" t="s">
        <v>74</v>
      </c>
      <c r="E438" t="s">
        <v>74</v>
      </c>
      <c r="F438" t="s">
        <v>4877</v>
      </c>
      <c r="G438" t="s">
        <v>74</v>
      </c>
      <c r="H438" t="s">
        <v>74</v>
      </c>
      <c r="I438" t="s">
        <v>4878</v>
      </c>
      <c r="J438" t="s">
        <v>457</v>
      </c>
      <c r="K438" t="s">
        <v>74</v>
      </c>
      <c r="L438" t="s">
        <v>74</v>
      </c>
      <c r="M438" t="s">
        <v>77</v>
      </c>
      <c r="N438" t="s">
        <v>78</v>
      </c>
      <c r="O438" t="s">
        <v>74</v>
      </c>
      <c r="P438" t="s">
        <v>74</v>
      </c>
      <c r="Q438" t="s">
        <v>74</v>
      </c>
      <c r="R438" t="s">
        <v>74</v>
      </c>
      <c r="S438" t="s">
        <v>74</v>
      </c>
      <c r="T438" t="s">
        <v>74</v>
      </c>
      <c r="U438" t="s">
        <v>4879</v>
      </c>
      <c r="V438" t="s">
        <v>4880</v>
      </c>
      <c r="W438" t="s">
        <v>4881</v>
      </c>
      <c r="X438" t="s">
        <v>4882</v>
      </c>
      <c r="Y438" t="s">
        <v>4883</v>
      </c>
      <c r="Z438" t="s">
        <v>74</v>
      </c>
      <c r="AA438" t="s">
        <v>74</v>
      </c>
      <c r="AB438" t="s">
        <v>74</v>
      </c>
      <c r="AC438" t="s">
        <v>74</v>
      </c>
      <c r="AD438" t="s">
        <v>74</v>
      </c>
      <c r="AE438" t="s">
        <v>74</v>
      </c>
      <c r="AF438" t="s">
        <v>74</v>
      </c>
      <c r="AG438">
        <v>32</v>
      </c>
      <c r="AH438">
        <v>18</v>
      </c>
      <c r="AI438">
        <v>20</v>
      </c>
      <c r="AJ438">
        <v>0</v>
      </c>
      <c r="AK438">
        <v>5</v>
      </c>
      <c r="AL438" t="s">
        <v>462</v>
      </c>
      <c r="AM438" t="s">
        <v>463</v>
      </c>
      <c r="AN438" t="s">
        <v>464</v>
      </c>
      <c r="AO438" t="s">
        <v>465</v>
      </c>
      <c r="AP438" t="s">
        <v>74</v>
      </c>
      <c r="AQ438" t="s">
        <v>74</v>
      </c>
      <c r="AR438" t="s">
        <v>457</v>
      </c>
      <c r="AS438" t="s">
        <v>466</v>
      </c>
      <c r="AT438" t="s">
        <v>4389</v>
      </c>
      <c r="AU438">
        <v>1992</v>
      </c>
      <c r="AV438">
        <v>27</v>
      </c>
      <c r="AW438">
        <v>1</v>
      </c>
      <c r="AX438" t="s">
        <v>74</v>
      </c>
      <c r="AY438" t="s">
        <v>74</v>
      </c>
      <c r="AZ438" t="s">
        <v>74</v>
      </c>
      <c r="BA438" t="s">
        <v>74</v>
      </c>
      <c r="BB438">
        <v>73</v>
      </c>
      <c r="BC438">
        <v>80</v>
      </c>
      <c r="BD438" t="s">
        <v>74</v>
      </c>
      <c r="BE438" t="s">
        <v>4884</v>
      </c>
      <c r="BF438" t="str">
        <f>HYPERLINK("http://dx.doi.org/10.1111/j.1945-5100.1992.tb01057.x","http://dx.doi.org/10.1111/j.1945-5100.1992.tb01057.x")</f>
        <v>http://dx.doi.org/10.1111/j.1945-5100.1992.tb01057.x</v>
      </c>
      <c r="BG438" t="s">
        <v>74</v>
      </c>
      <c r="BH438" t="s">
        <v>74</v>
      </c>
      <c r="BI438">
        <v>8</v>
      </c>
      <c r="BJ438" t="s">
        <v>297</v>
      </c>
      <c r="BK438" t="s">
        <v>92</v>
      </c>
      <c r="BL438" t="s">
        <v>297</v>
      </c>
      <c r="BM438" t="s">
        <v>4885</v>
      </c>
      <c r="BN438" t="s">
        <v>74</v>
      </c>
      <c r="BO438" t="s">
        <v>74</v>
      </c>
      <c r="BP438" t="s">
        <v>74</v>
      </c>
      <c r="BQ438" t="s">
        <v>74</v>
      </c>
      <c r="BR438" t="s">
        <v>95</v>
      </c>
      <c r="BS438" t="s">
        <v>4886</v>
      </c>
      <c r="BT438" t="str">
        <f>HYPERLINK("https%3A%2F%2Fwww.webofscience.com%2Fwos%2Fwoscc%2Ffull-record%2FWOS:A1992HN05600007","View Full Record in Web of Science")</f>
        <v>View Full Record in Web of Science</v>
      </c>
    </row>
    <row r="439" spans="1:72" x14ac:dyDescent="0.15">
      <c r="A439" t="s">
        <v>72</v>
      </c>
      <c r="B439" t="s">
        <v>4887</v>
      </c>
      <c r="C439" t="s">
        <v>74</v>
      </c>
      <c r="D439" t="s">
        <v>74</v>
      </c>
      <c r="E439" t="s">
        <v>74</v>
      </c>
      <c r="F439" t="s">
        <v>4887</v>
      </c>
      <c r="G439" t="s">
        <v>74</v>
      </c>
      <c r="H439" t="s">
        <v>74</v>
      </c>
      <c r="I439" t="s">
        <v>4888</v>
      </c>
      <c r="J439" t="s">
        <v>4889</v>
      </c>
      <c r="K439" t="s">
        <v>74</v>
      </c>
      <c r="L439" t="s">
        <v>74</v>
      </c>
      <c r="M439" t="s">
        <v>77</v>
      </c>
      <c r="N439" t="s">
        <v>78</v>
      </c>
      <c r="O439" t="s">
        <v>74</v>
      </c>
      <c r="P439" t="s">
        <v>74</v>
      </c>
      <c r="Q439" t="s">
        <v>74</v>
      </c>
      <c r="R439" t="s">
        <v>74</v>
      </c>
      <c r="S439" t="s">
        <v>74</v>
      </c>
      <c r="T439" t="s">
        <v>4890</v>
      </c>
      <c r="U439" t="s">
        <v>74</v>
      </c>
      <c r="V439" t="s">
        <v>4891</v>
      </c>
      <c r="W439" t="s">
        <v>498</v>
      </c>
      <c r="X439" t="s">
        <v>183</v>
      </c>
      <c r="Y439" t="s">
        <v>4892</v>
      </c>
      <c r="Z439" t="s">
        <v>74</v>
      </c>
      <c r="AA439" t="s">
        <v>74</v>
      </c>
      <c r="AB439" t="s">
        <v>74</v>
      </c>
      <c r="AC439" t="s">
        <v>74</v>
      </c>
      <c r="AD439" t="s">
        <v>74</v>
      </c>
      <c r="AE439" t="s">
        <v>74</v>
      </c>
      <c r="AF439" t="s">
        <v>74</v>
      </c>
      <c r="AG439">
        <v>16</v>
      </c>
      <c r="AH439">
        <v>1</v>
      </c>
      <c r="AI439">
        <v>1</v>
      </c>
      <c r="AJ439">
        <v>0</v>
      </c>
      <c r="AK439">
        <v>3</v>
      </c>
      <c r="AL439" t="s">
        <v>4893</v>
      </c>
      <c r="AM439" t="s">
        <v>1638</v>
      </c>
      <c r="AN439" t="s">
        <v>4894</v>
      </c>
      <c r="AO439" t="s">
        <v>4895</v>
      </c>
      <c r="AP439" t="s">
        <v>74</v>
      </c>
      <c r="AQ439" t="s">
        <v>74</v>
      </c>
      <c r="AR439" t="s">
        <v>4896</v>
      </c>
      <c r="AS439" t="s">
        <v>4897</v>
      </c>
      <c r="AT439" t="s">
        <v>4389</v>
      </c>
      <c r="AU439">
        <v>1992</v>
      </c>
      <c r="AV439" t="s">
        <v>74</v>
      </c>
      <c r="AW439">
        <v>3</v>
      </c>
      <c r="AX439" t="s">
        <v>74</v>
      </c>
      <c r="AY439" t="s">
        <v>74</v>
      </c>
      <c r="AZ439" t="s">
        <v>74</v>
      </c>
      <c r="BA439" t="s">
        <v>74</v>
      </c>
      <c r="BB439">
        <v>127</v>
      </c>
      <c r="BC439">
        <v>133</v>
      </c>
      <c r="BD439" t="s">
        <v>74</v>
      </c>
      <c r="BE439" t="s">
        <v>74</v>
      </c>
      <c r="BF439" t="s">
        <v>74</v>
      </c>
      <c r="BG439" t="s">
        <v>74</v>
      </c>
      <c r="BH439" t="s">
        <v>74</v>
      </c>
      <c r="BI439">
        <v>7</v>
      </c>
      <c r="BJ439" t="s">
        <v>507</v>
      </c>
      <c r="BK439" t="s">
        <v>92</v>
      </c>
      <c r="BL439" t="s">
        <v>507</v>
      </c>
      <c r="BM439" t="s">
        <v>4898</v>
      </c>
      <c r="BN439" t="s">
        <v>74</v>
      </c>
      <c r="BO439" t="s">
        <v>74</v>
      </c>
      <c r="BP439" t="s">
        <v>74</v>
      </c>
      <c r="BQ439" t="s">
        <v>74</v>
      </c>
      <c r="BR439" t="s">
        <v>95</v>
      </c>
      <c r="BS439" t="s">
        <v>4899</v>
      </c>
      <c r="BT439" t="str">
        <f>HYPERLINK("https%3A%2F%2Fwww.webofscience.com%2Fwos%2Fwoscc%2Ffull-record%2FWOS:A1992HN29400004","View Full Record in Web of Science")</f>
        <v>View Full Record in Web of Science</v>
      </c>
    </row>
    <row r="440" spans="1:72" x14ac:dyDescent="0.15">
      <c r="A440" t="s">
        <v>72</v>
      </c>
      <c r="B440" t="s">
        <v>4900</v>
      </c>
      <c r="C440" t="s">
        <v>74</v>
      </c>
      <c r="D440" t="s">
        <v>74</v>
      </c>
      <c r="E440" t="s">
        <v>74</v>
      </c>
      <c r="F440" t="s">
        <v>4900</v>
      </c>
      <c r="G440" t="s">
        <v>74</v>
      </c>
      <c r="H440" t="s">
        <v>74</v>
      </c>
      <c r="I440" t="s">
        <v>4901</v>
      </c>
      <c r="J440" t="s">
        <v>577</v>
      </c>
      <c r="K440" t="s">
        <v>74</v>
      </c>
      <c r="L440" t="s">
        <v>74</v>
      </c>
      <c r="M440" t="s">
        <v>322</v>
      </c>
      <c r="N440" t="s">
        <v>78</v>
      </c>
      <c r="O440" t="s">
        <v>74</v>
      </c>
      <c r="P440" t="s">
        <v>74</v>
      </c>
      <c r="Q440" t="s">
        <v>74</v>
      </c>
      <c r="R440" t="s">
        <v>74</v>
      </c>
      <c r="S440" t="s">
        <v>74</v>
      </c>
      <c r="T440" t="s">
        <v>74</v>
      </c>
      <c r="U440" t="s">
        <v>74</v>
      </c>
      <c r="V440" t="s">
        <v>4902</v>
      </c>
      <c r="W440" t="s">
        <v>74</v>
      </c>
      <c r="X440" t="s">
        <v>74</v>
      </c>
      <c r="Y440" t="s">
        <v>4903</v>
      </c>
      <c r="Z440" t="s">
        <v>74</v>
      </c>
      <c r="AA440" t="s">
        <v>74</v>
      </c>
      <c r="AB440" t="s">
        <v>74</v>
      </c>
      <c r="AC440" t="s">
        <v>74</v>
      </c>
      <c r="AD440" t="s">
        <v>74</v>
      </c>
      <c r="AE440" t="s">
        <v>74</v>
      </c>
      <c r="AF440" t="s">
        <v>74</v>
      </c>
      <c r="AG440">
        <v>19</v>
      </c>
      <c r="AH440">
        <v>2</v>
      </c>
      <c r="AI440">
        <v>2</v>
      </c>
      <c r="AJ440">
        <v>0</v>
      </c>
      <c r="AK440">
        <v>3</v>
      </c>
      <c r="AL440" t="s">
        <v>326</v>
      </c>
      <c r="AM440" t="s">
        <v>327</v>
      </c>
      <c r="AN440" t="s">
        <v>328</v>
      </c>
      <c r="AO440" t="s">
        <v>581</v>
      </c>
      <c r="AP440" t="s">
        <v>74</v>
      </c>
      <c r="AQ440" t="s">
        <v>74</v>
      </c>
      <c r="AR440" t="s">
        <v>582</v>
      </c>
      <c r="AS440" t="s">
        <v>583</v>
      </c>
      <c r="AT440" t="s">
        <v>4642</v>
      </c>
      <c r="AU440">
        <v>1992</v>
      </c>
      <c r="AV440">
        <v>32</v>
      </c>
      <c r="AW440">
        <v>2</v>
      </c>
      <c r="AX440" t="s">
        <v>74</v>
      </c>
      <c r="AY440" t="s">
        <v>74</v>
      </c>
      <c r="AZ440" t="s">
        <v>74</v>
      </c>
      <c r="BA440" t="s">
        <v>74</v>
      </c>
      <c r="BB440">
        <v>276</v>
      </c>
      <c r="BC440">
        <v>284</v>
      </c>
      <c r="BD440" t="s">
        <v>74</v>
      </c>
      <c r="BE440" t="s">
        <v>74</v>
      </c>
      <c r="BF440" t="s">
        <v>74</v>
      </c>
      <c r="BG440" t="s">
        <v>74</v>
      </c>
      <c r="BH440" t="s">
        <v>74</v>
      </c>
      <c r="BI440">
        <v>9</v>
      </c>
      <c r="BJ440" t="s">
        <v>584</v>
      </c>
      <c r="BK440" t="s">
        <v>92</v>
      </c>
      <c r="BL440" t="s">
        <v>584</v>
      </c>
      <c r="BM440" t="s">
        <v>4904</v>
      </c>
      <c r="BN440" t="s">
        <v>74</v>
      </c>
      <c r="BO440" t="s">
        <v>74</v>
      </c>
      <c r="BP440" t="s">
        <v>74</v>
      </c>
      <c r="BQ440" t="s">
        <v>74</v>
      </c>
      <c r="BR440" t="s">
        <v>95</v>
      </c>
      <c r="BS440" t="s">
        <v>4905</v>
      </c>
      <c r="BT440" t="str">
        <f>HYPERLINK("https%3A%2F%2Fwww.webofscience.com%2Fwos%2Fwoscc%2Ffull-record%2FWOS:A1992HT43300013","View Full Record in Web of Science")</f>
        <v>View Full Record in Web of Science</v>
      </c>
    </row>
    <row r="441" spans="1:72" x14ac:dyDescent="0.15">
      <c r="A441" t="s">
        <v>72</v>
      </c>
      <c r="B441" t="s">
        <v>4906</v>
      </c>
      <c r="C441" t="s">
        <v>74</v>
      </c>
      <c r="D441" t="s">
        <v>74</v>
      </c>
      <c r="E441" t="s">
        <v>74</v>
      </c>
      <c r="F441" t="s">
        <v>4906</v>
      </c>
      <c r="G441" t="s">
        <v>74</v>
      </c>
      <c r="H441" t="s">
        <v>74</v>
      </c>
      <c r="I441" t="s">
        <v>4907</v>
      </c>
      <c r="J441" t="s">
        <v>577</v>
      </c>
      <c r="K441" t="s">
        <v>74</v>
      </c>
      <c r="L441" t="s">
        <v>74</v>
      </c>
      <c r="M441" t="s">
        <v>322</v>
      </c>
      <c r="N441" t="s">
        <v>78</v>
      </c>
      <c r="O441" t="s">
        <v>74</v>
      </c>
      <c r="P441" t="s">
        <v>74</v>
      </c>
      <c r="Q441" t="s">
        <v>74</v>
      </c>
      <c r="R441" t="s">
        <v>74</v>
      </c>
      <c r="S441" t="s">
        <v>74</v>
      </c>
      <c r="T441" t="s">
        <v>74</v>
      </c>
      <c r="U441" t="s">
        <v>4908</v>
      </c>
      <c r="V441" t="s">
        <v>4909</v>
      </c>
      <c r="W441" t="s">
        <v>74</v>
      </c>
      <c r="X441" t="s">
        <v>74</v>
      </c>
      <c r="Y441" t="s">
        <v>4910</v>
      </c>
      <c r="Z441" t="s">
        <v>74</v>
      </c>
      <c r="AA441" t="s">
        <v>74</v>
      </c>
      <c r="AB441" t="s">
        <v>74</v>
      </c>
      <c r="AC441" t="s">
        <v>74</v>
      </c>
      <c r="AD441" t="s">
        <v>74</v>
      </c>
      <c r="AE441" t="s">
        <v>74</v>
      </c>
      <c r="AF441" t="s">
        <v>74</v>
      </c>
      <c r="AG441">
        <v>17</v>
      </c>
      <c r="AH441">
        <v>0</v>
      </c>
      <c r="AI441">
        <v>0</v>
      </c>
      <c r="AJ441">
        <v>0</v>
      </c>
      <c r="AK441">
        <v>2</v>
      </c>
      <c r="AL441" t="s">
        <v>326</v>
      </c>
      <c r="AM441" t="s">
        <v>327</v>
      </c>
      <c r="AN441" t="s">
        <v>328</v>
      </c>
      <c r="AO441" t="s">
        <v>581</v>
      </c>
      <c r="AP441" t="s">
        <v>74</v>
      </c>
      <c r="AQ441" t="s">
        <v>74</v>
      </c>
      <c r="AR441" t="s">
        <v>582</v>
      </c>
      <c r="AS441" t="s">
        <v>583</v>
      </c>
      <c r="AT441" t="s">
        <v>4642</v>
      </c>
      <c r="AU441">
        <v>1992</v>
      </c>
      <c r="AV441">
        <v>32</v>
      </c>
      <c r="AW441">
        <v>2</v>
      </c>
      <c r="AX441" t="s">
        <v>74</v>
      </c>
      <c r="AY441" t="s">
        <v>74</v>
      </c>
      <c r="AZ441" t="s">
        <v>74</v>
      </c>
      <c r="BA441" t="s">
        <v>74</v>
      </c>
      <c r="BB441">
        <v>285</v>
      </c>
      <c r="BC441">
        <v>292</v>
      </c>
      <c r="BD441" t="s">
        <v>74</v>
      </c>
      <c r="BE441" t="s">
        <v>74</v>
      </c>
      <c r="BF441" t="s">
        <v>74</v>
      </c>
      <c r="BG441" t="s">
        <v>74</v>
      </c>
      <c r="BH441" t="s">
        <v>74</v>
      </c>
      <c r="BI441">
        <v>8</v>
      </c>
      <c r="BJ441" t="s">
        <v>584</v>
      </c>
      <c r="BK441" t="s">
        <v>92</v>
      </c>
      <c r="BL441" t="s">
        <v>584</v>
      </c>
      <c r="BM441" t="s">
        <v>4904</v>
      </c>
      <c r="BN441" t="s">
        <v>74</v>
      </c>
      <c r="BO441" t="s">
        <v>74</v>
      </c>
      <c r="BP441" t="s">
        <v>74</v>
      </c>
      <c r="BQ441" t="s">
        <v>74</v>
      </c>
      <c r="BR441" t="s">
        <v>95</v>
      </c>
      <c r="BS441" t="s">
        <v>4911</v>
      </c>
      <c r="BT441" t="str">
        <f>HYPERLINK("https%3A%2F%2Fwww.webofscience.com%2Fwos%2Fwoscc%2Ffull-record%2FWOS:A1992HT43300014","View Full Record in Web of Science")</f>
        <v>View Full Record in Web of Science</v>
      </c>
    </row>
    <row r="442" spans="1:72" x14ac:dyDescent="0.15">
      <c r="A442" t="s">
        <v>72</v>
      </c>
      <c r="B442" t="s">
        <v>4912</v>
      </c>
      <c r="C442" t="s">
        <v>74</v>
      </c>
      <c r="D442" t="s">
        <v>74</v>
      </c>
      <c r="E442" t="s">
        <v>74</v>
      </c>
      <c r="F442" t="s">
        <v>4913</v>
      </c>
      <c r="G442" t="s">
        <v>74</v>
      </c>
      <c r="H442" t="s">
        <v>74</v>
      </c>
      <c r="I442" t="s">
        <v>4914</v>
      </c>
      <c r="J442" t="s">
        <v>2323</v>
      </c>
      <c r="K442" t="s">
        <v>74</v>
      </c>
      <c r="L442" t="s">
        <v>74</v>
      </c>
      <c r="M442" t="s">
        <v>77</v>
      </c>
      <c r="N442" t="s">
        <v>78</v>
      </c>
      <c r="O442" t="s">
        <v>74</v>
      </c>
      <c r="P442" t="s">
        <v>74</v>
      </c>
      <c r="Q442" t="s">
        <v>74</v>
      </c>
      <c r="R442" t="s">
        <v>74</v>
      </c>
      <c r="S442" t="s">
        <v>74</v>
      </c>
      <c r="T442" t="s">
        <v>74</v>
      </c>
      <c r="U442" t="s">
        <v>4915</v>
      </c>
      <c r="V442" t="s">
        <v>4916</v>
      </c>
      <c r="W442" t="s">
        <v>4917</v>
      </c>
      <c r="X442" t="s">
        <v>4918</v>
      </c>
      <c r="Y442" t="s">
        <v>4919</v>
      </c>
      <c r="Z442" t="s">
        <v>74</v>
      </c>
      <c r="AA442" t="s">
        <v>74</v>
      </c>
      <c r="AB442" t="s">
        <v>74</v>
      </c>
      <c r="AC442" t="s">
        <v>74</v>
      </c>
      <c r="AD442" t="s">
        <v>74</v>
      </c>
      <c r="AE442" t="s">
        <v>74</v>
      </c>
      <c r="AF442" t="s">
        <v>74</v>
      </c>
      <c r="AG442">
        <v>93</v>
      </c>
      <c r="AH442">
        <v>7</v>
      </c>
      <c r="AI442">
        <v>7</v>
      </c>
      <c r="AJ442">
        <v>0</v>
      </c>
      <c r="AK442">
        <v>5</v>
      </c>
      <c r="AL442" t="s">
        <v>271</v>
      </c>
      <c r="AM442" t="s">
        <v>272</v>
      </c>
      <c r="AN442" t="s">
        <v>273</v>
      </c>
      <c r="AO442" t="s">
        <v>2328</v>
      </c>
      <c r="AP442" t="s">
        <v>74</v>
      </c>
      <c r="AQ442" t="s">
        <v>74</v>
      </c>
      <c r="AR442" t="s">
        <v>2329</v>
      </c>
      <c r="AS442" t="s">
        <v>2330</v>
      </c>
      <c r="AT442" t="s">
        <v>4389</v>
      </c>
      <c r="AU442">
        <v>1992</v>
      </c>
      <c r="AV442">
        <v>97</v>
      </c>
      <c r="AW442">
        <v>3</v>
      </c>
      <c r="AX442" t="s">
        <v>74</v>
      </c>
      <c r="AY442" t="s">
        <v>74</v>
      </c>
      <c r="AZ442" t="s">
        <v>74</v>
      </c>
      <c r="BA442" t="s">
        <v>74</v>
      </c>
      <c r="BB442">
        <v>203</v>
      </c>
      <c r="BC442">
        <v>234</v>
      </c>
      <c r="BD442" t="s">
        <v>74</v>
      </c>
      <c r="BE442" t="s">
        <v>4920</v>
      </c>
      <c r="BF442" t="str">
        <f>HYPERLINK("http://dx.doi.org/10.1016/0031-0182(92)90209-N","http://dx.doi.org/10.1016/0031-0182(92)90209-N")</f>
        <v>http://dx.doi.org/10.1016/0031-0182(92)90209-N</v>
      </c>
      <c r="BG442" t="s">
        <v>74</v>
      </c>
      <c r="BH442" t="s">
        <v>74</v>
      </c>
      <c r="BI442">
        <v>32</v>
      </c>
      <c r="BJ442" t="s">
        <v>2332</v>
      </c>
      <c r="BK442" t="s">
        <v>92</v>
      </c>
      <c r="BL442" t="s">
        <v>2333</v>
      </c>
      <c r="BM442" t="s">
        <v>4921</v>
      </c>
      <c r="BN442" t="s">
        <v>74</v>
      </c>
      <c r="BO442" t="s">
        <v>74</v>
      </c>
      <c r="BP442" t="s">
        <v>74</v>
      </c>
      <c r="BQ442" t="s">
        <v>74</v>
      </c>
      <c r="BR442" t="s">
        <v>95</v>
      </c>
      <c r="BS442" t="s">
        <v>4922</v>
      </c>
      <c r="BT442" t="str">
        <f>HYPERLINK("https%3A%2F%2Fwww.webofscience.com%2Fwos%2Fwoscc%2Ffull-record%2FWOS:000202963500004","View Full Record in Web of Science")</f>
        <v>View Full Record in Web of Science</v>
      </c>
    </row>
    <row r="443" spans="1:72" x14ac:dyDescent="0.15">
      <c r="A443" t="s">
        <v>72</v>
      </c>
      <c r="B443" t="s">
        <v>4923</v>
      </c>
      <c r="C443" t="s">
        <v>74</v>
      </c>
      <c r="D443" t="s">
        <v>74</v>
      </c>
      <c r="E443" t="s">
        <v>74</v>
      </c>
      <c r="F443" t="s">
        <v>4923</v>
      </c>
      <c r="G443" t="s">
        <v>74</v>
      </c>
      <c r="H443" t="s">
        <v>74</v>
      </c>
      <c r="I443" t="s">
        <v>4924</v>
      </c>
      <c r="J443" t="s">
        <v>646</v>
      </c>
      <c r="K443" t="s">
        <v>74</v>
      </c>
      <c r="L443" t="s">
        <v>74</v>
      </c>
      <c r="M443" t="s">
        <v>77</v>
      </c>
      <c r="N443" t="s">
        <v>78</v>
      </c>
      <c r="O443" t="s">
        <v>74</v>
      </c>
      <c r="P443" t="s">
        <v>74</v>
      </c>
      <c r="Q443" t="s">
        <v>74</v>
      </c>
      <c r="R443" t="s">
        <v>74</v>
      </c>
      <c r="S443" t="s">
        <v>74</v>
      </c>
      <c r="T443" t="s">
        <v>74</v>
      </c>
      <c r="U443" t="s">
        <v>4925</v>
      </c>
      <c r="V443" t="s">
        <v>4926</v>
      </c>
      <c r="W443" t="s">
        <v>74</v>
      </c>
      <c r="X443" t="s">
        <v>74</v>
      </c>
      <c r="Y443" t="s">
        <v>4927</v>
      </c>
      <c r="Z443" t="s">
        <v>74</v>
      </c>
      <c r="AA443" t="s">
        <v>74</v>
      </c>
      <c r="AB443" t="s">
        <v>74</v>
      </c>
      <c r="AC443" t="s">
        <v>74</v>
      </c>
      <c r="AD443" t="s">
        <v>74</v>
      </c>
      <c r="AE443" t="s">
        <v>74</v>
      </c>
      <c r="AF443" t="s">
        <v>74</v>
      </c>
      <c r="AG443">
        <v>32</v>
      </c>
      <c r="AH443">
        <v>12</v>
      </c>
      <c r="AI443">
        <v>14</v>
      </c>
      <c r="AJ443">
        <v>0</v>
      </c>
      <c r="AK443">
        <v>0</v>
      </c>
      <c r="AL443" t="s">
        <v>679</v>
      </c>
      <c r="AM443" t="s">
        <v>205</v>
      </c>
      <c r="AN443" t="s">
        <v>680</v>
      </c>
      <c r="AO443" t="s">
        <v>657</v>
      </c>
      <c r="AP443" t="s">
        <v>681</v>
      </c>
      <c r="AQ443" t="s">
        <v>74</v>
      </c>
      <c r="AR443" t="s">
        <v>658</v>
      </c>
      <c r="AS443" t="s">
        <v>659</v>
      </c>
      <c r="AT443" t="s">
        <v>4389</v>
      </c>
      <c r="AU443">
        <v>1992</v>
      </c>
      <c r="AV443">
        <v>11</v>
      </c>
      <c r="AW443">
        <v>8</v>
      </c>
      <c r="AX443" t="s">
        <v>74</v>
      </c>
      <c r="AY443" t="s">
        <v>74</v>
      </c>
      <c r="AZ443" t="s">
        <v>74</v>
      </c>
      <c r="BA443" t="s">
        <v>74</v>
      </c>
      <c r="BB443">
        <v>515</v>
      </c>
      <c r="BC443">
        <v>523</v>
      </c>
      <c r="BD443" t="s">
        <v>74</v>
      </c>
      <c r="BE443" t="s">
        <v>74</v>
      </c>
      <c r="BF443" t="s">
        <v>74</v>
      </c>
      <c r="BG443" t="s">
        <v>74</v>
      </c>
      <c r="BH443" t="s">
        <v>74</v>
      </c>
      <c r="BI443">
        <v>9</v>
      </c>
      <c r="BJ443" t="s">
        <v>660</v>
      </c>
      <c r="BK443" t="s">
        <v>92</v>
      </c>
      <c r="BL443" t="s">
        <v>662</v>
      </c>
      <c r="BM443" t="s">
        <v>4928</v>
      </c>
      <c r="BN443" t="s">
        <v>74</v>
      </c>
      <c r="BO443" t="s">
        <v>74</v>
      </c>
      <c r="BP443" t="s">
        <v>74</v>
      </c>
      <c r="BQ443" t="s">
        <v>74</v>
      </c>
      <c r="BR443" t="s">
        <v>95</v>
      </c>
      <c r="BS443" t="s">
        <v>4929</v>
      </c>
      <c r="BT443" t="str">
        <f>HYPERLINK("https%3A%2F%2Fwww.webofscience.com%2Fwos%2Fwoscc%2Ffull-record%2FWOS:A1992HN49900001","View Full Record in Web of Science")</f>
        <v>View Full Record in Web of Science</v>
      </c>
    </row>
    <row r="444" spans="1:72" x14ac:dyDescent="0.15">
      <c r="A444" t="s">
        <v>72</v>
      </c>
      <c r="B444" t="s">
        <v>4930</v>
      </c>
      <c r="C444" t="s">
        <v>74</v>
      </c>
      <c r="D444" t="s">
        <v>74</v>
      </c>
      <c r="E444" t="s">
        <v>74</v>
      </c>
      <c r="F444" t="s">
        <v>4930</v>
      </c>
      <c r="G444" t="s">
        <v>74</v>
      </c>
      <c r="H444" t="s">
        <v>74</v>
      </c>
      <c r="I444" t="s">
        <v>4931</v>
      </c>
      <c r="J444" t="s">
        <v>646</v>
      </c>
      <c r="K444" t="s">
        <v>74</v>
      </c>
      <c r="L444" t="s">
        <v>74</v>
      </c>
      <c r="M444" t="s">
        <v>77</v>
      </c>
      <c r="N444" t="s">
        <v>78</v>
      </c>
      <c r="O444" t="s">
        <v>74</v>
      </c>
      <c r="P444" t="s">
        <v>74</v>
      </c>
      <c r="Q444" t="s">
        <v>74</v>
      </c>
      <c r="R444" t="s">
        <v>74</v>
      </c>
      <c r="S444" t="s">
        <v>74</v>
      </c>
      <c r="T444" t="s">
        <v>74</v>
      </c>
      <c r="U444" t="s">
        <v>4932</v>
      </c>
      <c r="V444" t="s">
        <v>4933</v>
      </c>
      <c r="W444" t="s">
        <v>4934</v>
      </c>
      <c r="X444" t="s">
        <v>74</v>
      </c>
      <c r="Y444" t="s">
        <v>74</v>
      </c>
      <c r="Z444" t="s">
        <v>74</v>
      </c>
      <c r="AA444" t="s">
        <v>74</v>
      </c>
      <c r="AB444" t="s">
        <v>74</v>
      </c>
      <c r="AC444" t="s">
        <v>74</v>
      </c>
      <c r="AD444" t="s">
        <v>74</v>
      </c>
      <c r="AE444" t="s">
        <v>74</v>
      </c>
      <c r="AF444" t="s">
        <v>74</v>
      </c>
      <c r="AG444">
        <v>62</v>
      </c>
      <c r="AH444">
        <v>239</v>
      </c>
      <c r="AI444">
        <v>266</v>
      </c>
      <c r="AJ444">
        <v>1</v>
      </c>
      <c r="AK444">
        <v>106</v>
      </c>
      <c r="AL444" t="s">
        <v>679</v>
      </c>
      <c r="AM444" t="s">
        <v>205</v>
      </c>
      <c r="AN444" t="s">
        <v>748</v>
      </c>
      <c r="AO444" t="s">
        <v>657</v>
      </c>
      <c r="AP444" t="s">
        <v>681</v>
      </c>
      <c r="AQ444" t="s">
        <v>74</v>
      </c>
      <c r="AR444" t="s">
        <v>658</v>
      </c>
      <c r="AS444" t="s">
        <v>659</v>
      </c>
      <c r="AT444" t="s">
        <v>4389</v>
      </c>
      <c r="AU444">
        <v>1992</v>
      </c>
      <c r="AV444">
        <v>11</v>
      </c>
      <c r="AW444">
        <v>8</v>
      </c>
      <c r="AX444" t="s">
        <v>74</v>
      </c>
      <c r="AY444" t="s">
        <v>74</v>
      </c>
      <c r="AZ444" t="s">
        <v>74</v>
      </c>
      <c r="BA444" t="s">
        <v>74</v>
      </c>
      <c r="BB444">
        <v>525</v>
      </c>
      <c r="BC444">
        <v>531</v>
      </c>
      <c r="BD444" t="s">
        <v>74</v>
      </c>
      <c r="BE444" t="s">
        <v>74</v>
      </c>
      <c r="BF444" t="s">
        <v>74</v>
      </c>
      <c r="BG444" t="s">
        <v>74</v>
      </c>
      <c r="BH444" t="s">
        <v>74</v>
      </c>
      <c r="BI444">
        <v>7</v>
      </c>
      <c r="BJ444" t="s">
        <v>660</v>
      </c>
      <c r="BK444" t="s">
        <v>92</v>
      </c>
      <c r="BL444" t="s">
        <v>662</v>
      </c>
      <c r="BM444" t="s">
        <v>4928</v>
      </c>
      <c r="BN444" t="s">
        <v>74</v>
      </c>
      <c r="BO444" t="s">
        <v>74</v>
      </c>
      <c r="BP444" t="s">
        <v>74</v>
      </c>
      <c r="BQ444" t="s">
        <v>74</v>
      </c>
      <c r="BR444" t="s">
        <v>95</v>
      </c>
      <c r="BS444" t="s">
        <v>4935</v>
      </c>
      <c r="BT444" t="str">
        <f>HYPERLINK("https%3A%2F%2Fwww.webofscience.com%2Fwos%2Fwoscc%2Ffull-record%2FWOS:A1992HN49900002","View Full Record in Web of Science")</f>
        <v>View Full Record in Web of Science</v>
      </c>
    </row>
    <row r="445" spans="1:72" x14ac:dyDescent="0.15">
      <c r="A445" t="s">
        <v>72</v>
      </c>
      <c r="B445" t="s">
        <v>4936</v>
      </c>
      <c r="C445" t="s">
        <v>74</v>
      </c>
      <c r="D445" t="s">
        <v>74</v>
      </c>
      <c r="E445" t="s">
        <v>74</v>
      </c>
      <c r="F445" t="s">
        <v>4936</v>
      </c>
      <c r="G445" t="s">
        <v>74</v>
      </c>
      <c r="H445" t="s">
        <v>74</v>
      </c>
      <c r="I445" t="s">
        <v>4937</v>
      </c>
      <c r="J445" t="s">
        <v>646</v>
      </c>
      <c r="K445" t="s">
        <v>74</v>
      </c>
      <c r="L445" t="s">
        <v>74</v>
      </c>
      <c r="M445" t="s">
        <v>77</v>
      </c>
      <c r="N445" t="s">
        <v>78</v>
      </c>
      <c r="O445" t="s">
        <v>74</v>
      </c>
      <c r="P445" t="s">
        <v>74</v>
      </c>
      <c r="Q445" t="s">
        <v>74</v>
      </c>
      <c r="R445" t="s">
        <v>74</v>
      </c>
      <c r="S445" t="s">
        <v>74</v>
      </c>
      <c r="T445" t="s">
        <v>74</v>
      </c>
      <c r="U445" t="s">
        <v>4938</v>
      </c>
      <c r="V445" t="s">
        <v>4939</v>
      </c>
      <c r="W445" t="s">
        <v>74</v>
      </c>
      <c r="X445" t="s">
        <v>74</v>
      </c>
      <c r="Y445" t="s">
        <v>4940</v>
      </c>
      <c r="Z445" t="s">
        <v>74</v>
      </c>
      <c r="AA445" t="s">
        <v>74</v>
      </c>
      <c r="AB445" t="s">
        <v>4941</v>
      </c>
      <c r="AC445" t="s">
        <v>74</v>
      </c>
      <c r="AD445" t="s">
        <v>74</v>
      </c>
      <c r="AE445" t="s">
        <v>74</v>
      </c>
      <c r="AF445" t="s">
        <v>74</v>
      </c>
      <c r="AG445">
        <v>47</v>
      </c>
      <c r="AH445">
        <v>21</v>
      </c>
      <c r="AI445">
        <v>21</v>
      </c>
      <c r="AJ445">
        <v>0</v>
      </c>
      <c r="AK445">
        <v>8</v>
      </c>
      <c r="AL445" t="s">
        <v>204</v>
      </c>
      <c r="AM445" t="s">
        <v>205</v>
      </c>
      <c r="AN445" t="s">
        <v>206</v>
      </c>
      <c r="AO445" t="s">
        <v>657</v>
      </c>
      <c r="AP445" t="s">
        <v>74</v>
      </c>
      <c r="AQ445" t="s">
        <v>74</v>
      </c>
      <c r="AR445" t="s">
        <v>658</v>
      </c>
      <c r="AS445" t="s">
        <v>659</v>
      </c>
      <c r="AT445" t="s">
        <v>4389</v>
      </c>
      <c r="AU445">
        <v>1992</v>
      </c>
      <c r="AV445">
        <v>11</v>
      </c>
      <c r="AW445">
        <v>8</v>
      </c>
      <c r="AX445" t="s">
        <v>74</v>
      </c>
      <c r="AY445" t="s">
        <v>74</v>
      </c>
      <c r="AZ445" t="s">
        <v>74</v>
      </c>
      <c r="BA445" t="s">
        <v>74</v>
      </c>
      <c r="BB445">
        <v>533</v>
      </c>
      <c r="BC445">
        <v>544</v>
      </c>
      <c r="BD445" t="s">
        <v>74</v>
      </c>
      <c r="BE445" t="s">
        <v>74</v>
      </c>
      <c r="BF445" t="s">
        <v>74</v>
      </c>
      <c r="BG445" t="s">
        <v>74</v>
      </c>
      <c r="BH445" t="s">
        <v>74</v>
      </c>
      <c r="BI445">
        <v>12</v>
      </c>
      <c r="BJ445" t="s">
        <v>660</v>
      </c>
      <c r="BK445" t="s">
        <v>92</v>
      </c>
      <c r="BL445" t="s">
        <v>662</v>
      </c>
      <c r="BM445" t="s">
        <v>4928</v>
      </c>
      <c r="BN445" t="s">
        <v>74</v>
      </c>
      <c r="BO445" t="s">
        <v>74</v>
      </c>
      <c r="BP445" t="s">
        <v>74</v>
      </c>
      <c r="BQ445" t="s">
        <v>74</v>
      </c>
      <c r="BR445" t="s">
        <v>95</v>
      </c>
      <c r="BS445" t="s">
        <v>4942</v>
      </c>
      <c r="BT445" t="str">
        <f>HYPERLINK("https%3A%2F%2Fwww.webofscience.com%2Fwos%2Fwoscc%2Ffull-record%2FWOS:A1992HN49900003","View Full Record in Web of Science")</f>
        <v>View Full Record in Web of Science</v>
      </c>
    </row>
    <row r="446" spans="1:72" x14ac:dyDescent="0.15">
      <c r="A446" t="s">
        <v>72</v>
      </c>
      <c r="B446" t="s">
        <v>4943</v>
      </c>
      <c r="C446" t="s">
        <v>74</v>
      </c>
      <c r="D446" t="s">
        <v>74</v>
      </c>
      <c r="E446" t="s">
        <v>74</v>
      </c>
      <c r="F446" t="s">
        <v>4943</v>
      </c>
      <c r="G446" t="s">
        <v>74</v>
      </c>
      <c r="H446" t="s">
        <v>74</v>
      </c>
      <c r="I446" t="s">
        <v>4944</v>
      </c>
      <c r="J446" t="s">
        <v>646</v>
      </c>
      <c r="K446" t="s">
        <v>74</v>
      </c>
      <c r="L446" t="s">
        <v>74</v>
      </c>
      <c r="M446" t="s">
        <v>77</v>
      </c>
      <c r="N446" t="s">
        <v>78</v>
      </c>
      <c r="O446" t="s">
        <v>74</v>
      </c>
      <c r="P446" t="s">
        <v>74</v>
      </c>
      <c r="Q446" t="s">
        <v>74</v>
      </c>
      <c r="R446" t="s">
        <v>74</v>
      </c>
      <c r="S446" t="s">
        <v>74</v>
      </c>
      <c r="T446" t="s">
        <v>74</v>
      </c>
      <c r="U446" t="s">
        <v>4945</v>
      </c>
      <c r="V446" t="s">
        <v>4946</v>
      </c>
      <c r="W446" t="s">
        <v>74</v>
      </c>
      <c r="X446" t="s">
        <v>74</v>
      </c>
      <c r="Y446" t="s">
        <v>4947</v>
      </c>
      <c r="Z446" t="s">
        <v>74</v>
      </c>
      <c r="AA446" t="s">
        <v>74</v>
      </c>
      <c r="AB446" t="s">
        <v>74</v>
      </c>
      <c r="AC446" t="s">
        <v>74</v>
      </c>
      <c r="AD446" t="s">
        <v>74</v>
      </c>
      <c r="AE446" t="s">
        <v>74</v>
      </c>
      <c r="AF446" t="s">
        <v>74</v>
      </c>
      <c r="AG446">
        <v>54</v>
      </c>
      <c r="AH446">
        <v>29</v>
      </c>
      <c r="AI446">
        <v>33</v>
      </c>
      <c r="AJ446">
        <v>0</v>
      </c>
      <c r="AK446">
        <v>8</v>
      </c>
      <c r="AL446" t="s">
        <v>204</v>
      </c>
      <c r="AM446" t="s">
        <v>205</v>
      </c>
      <c r="AN446" t="s">
        <v>206</v>
      </c>
      <c r="AO446" t="s">
        <v>657</v>
      </c>
      <c r="AP446" t="s">
        <v>74</v>
      </c>
      <c r="AQ446" t="s">
        <v>74</v>
      </c>
      <c r="AR446" t="s">
        <v>658</v>
      </c>
      <c r="AS446" t="s">
        <v>659</v>
      </c>
      <c r="AT446" t="s">
        <v>4389</v>
      </c>
      <c r="AU446">
        <v>1992</v>
      </c>
      <c r="AV446">
        <v>11</v>
      </c>
      <c r="AW446">
        <v>8</v>
      </c>
      <c r="AX446" t="s">
        <v>74</v>
      </c>
      <c r="AY446" t="s">
        <v>74</v>
      </c>
      <c r="AZ446" t="s">
        <v>74</v>
      </c>
      <c r="BA446" t="s">
        <v>74</v>
      </c>
      <c r="BB446">
        <v>553</v>
      </c>
      <c r="BC446">
        <v>563</v>
      </c>
      <c r="BD446" t="s">
        <v>74</v>
      </c>
      <c r="BE446" t="s">
        <v>74</v>
      </c>
      <c r="BF446" t="s">
        <v>74</v>
      </c>
      <c r="BG446" t="s">
        <v>74</v>
      </c>
      <c r="BH446" t="s">
        <v>74</v>
      </c>
      <c r="BI446">
        <v>11</v>
      </c>
      <c r="BJ446" t="s">
        <v>660</v>
      </c>
      <c r="BK446" t="s">
        <v>92</v>
      </c>
      <c r="BL446" t="s">
        <v>662</v>
      </c>
      <c r="BM446" t="s">
        <v>4928</v>
      </c>
      <c r="BN446" t="s">
        <v>74</v>
      </c>
      <c r="BO446" t="s">
        <v>74</v>
      </c>
      <c r="BP446" t="s">
        <v>74</v>
      </c>
      <c r="BQ446" t="s">
        <v>74</v>
      </c>
      <c r="BR446" t="s">
        <v>95</v>
      </c>
      <c r="BS446" t="s">
        <v>4948</v>
      </c>
      <c r="BT446" t="str">
        <f>HYPERLINK("https%3A%2F%2Fwww.webofscience.com%2Fwos%2Fwoscc%2Ffull-record%2FWOS:A1992HN49900005","View Full Record in Web of Science")</f>
        <v>View Full Record in Web of Science</v>
      </c>
    </row>
    <row r="447" spans="1:72" x14ac:dyDescent="0.15">
      <c r="A447" t="s">
        <v>72</v>
      </c>
      <c r="B447" t="s">
        <v>4949</v>
      </c>
      <c r="C447" t="s">
        <v>74</v>
      </c>
      <c r="D447" t="s">
        <v>74</v>
      </c>
      <c r="E447" t="s">
        <v>74</v>
      </c>
      <c r="F447" t="s">
        <v>4949</v>
      </c>
      <c r="G447" t="s">
        <v>74</v>
      </c>
      <c r="H447" t="s">
        <v>74</v>
      </c>
      <c r="I447" t="s">
        <v>4950</v>
      </c>
      <c r="J447" t="s">
        <v>646</v>
      </c>
      <c r="K447" t="s">
        <v>74</v>
      </c>
      <c r="L447" t="s">
        <v>74</v>
      </c>
      <c r="M447" t="s">
        <v>77</v>
      </c>
      <c r="N447" t="s">
        <v>337</v>
      </c>
      <c r="O447" t="s">
        <v>74</v>
      </c>
      <c r="P447" t="s">
        <v>74</v>
      </c>
      <c r="Q447" t="s">
        <v>74</v>
      </c>
      <c r="R447" t="s">
        <v>74</v>
      </c>
      <c r="S447" t="s">
        <v>74</v>
      </c>
      <c r="T447" t="s">
        <v>74</v>
      </c>
      <c r="U447" t="s">
        <v>74</v>
      </c>
      <c r="V447" t="s">
        <v>4951</v>
      </c>
      <c r="W447" t="s">
        <v>4952</v>
      </c>
      <c r="X447" t="s">
        <v>4953</v>
      </c>
      <c r="Y447" t="s">
        <v>4954</v>
      </c>
      <c r="Z447" t="s">
        <v>74</v>
      </c>
      <c r="AA447" t="s">
        <v>74</v>
      </c>
      <c r="AB447" t="s">
        <v>74</v>
      </c>
      <c r="AC447" t="s">
        <v>74</v>
      </c>
      <c r="AD447" t="s">
        <v>74</v>
      </c>
      <c r="AE447" t="s">
        <v>74</v>
      </c>
      <c r="AF447" t="s">
        <v>74</v>
      </c>
      <c r="AG447">
        <v>11</v>
      </c>
      <c r="AH447">
        <v>38</v>
      </c>
      <c r="AI447">
        <v>42</v>
      </c>
      <c r="AJ447">
        <v>0</v>
      </c>
      <c r="AK447">
        <v>8</v>
      </c>
      <c r="AL447" t="s">
        <v>204</v>
      </c>
      <c r="AM447" t="s">
        <v>205</v>
      </c>
      <c r="AN447" t="s">
        <v>206</v>
      </c>
      <c r="AO447" t="s">
        <v>657</v>
      </c>
      <c r="AP447" t="s">
        <v>74</v>
      </c>
      <c r="AQ447" t="s">
        <v>74</v>
      </c>
      <c r="AR447" t="s">
        <v>658</v>
      </c>
      <c r="AS447" t="s">
        <v>659</v>
      </c>
      <c r="AT447" t="s">
        <v>4389</v>
      </c>
      <c r="AU447">
        <v>1992</v>
      </c>
      <c r="AV447">
        <v>11</v>
      </c>
      <c r="AW447">
        <v>8</v>
      </c>
      <c r="AX447" t="s">
        <v>74</v>
      </c>
      <c r="AY447" t="s">
        <v>74</v>
      </c>
      <c r="AZ447" t="s">
        <v>74</v>
      </c>
      <c r="BA447" t="s">
        <v>74</v>
      </c>
      <c r="BB447">
        <v>565</v>
      </c>
      <c r="BC447">
        <v>566</v>
      </c>
      <c r="BD447" t="s">
        <v>74</v>
      </c>
      <c r="BE447" t="s">
        <v>74</v>
      </c>
      <c r="BF447" t="s">
        <v>74</v>
      </c>
      <c r="BG447" t="s">
        <v>74</v>
      </c>
      <c r="BH447" t="s">
        <v>74</v>
      </c>
      <c r="BI447">
        <v>2</v>
      </c>
      <c r="BJ447" t="s">
        <v>660</v>
      </c>
      <c r="BK447" t="s">
        <v>92</v>
      </c>
      <c r="BL447" t="s">
        <v>662</v>
      </c>
      <c r="BM447" t="s">
        <v>4928</v>
      </c>
      <c r="BN447" t="s">
        <v>74</v>
      </c>
      <c r="BO447" t="s">
        <v>74</v>
      </c>
      <c r="BP447" t="s">
        <v>74</v>
      </c>
      <c r="BQ447" t="s">
        <v>74</v>
      </c>
      <c r="BR447" t="s">
        <v>95</v>
      </c>
      <c r="BS447" t="s">
        <v>4955</v>
      </c>
      <c r="BT447" t="str">
        <f>HYPERLINK("https%3A%2F%2Fwww.webofscience.com%2Fwos%2Fwoscc%2Ffull-record%2FWOS:A1992HN49900006","View Full Record in Web of Science")</f>
        <v>View Full Record in Web of Science</v>
      </c>
    </row>
    <row r="448" spans="1:72" x14ac:dyDescent="0.15">
      <c r="A448" t="s">
        <v>72</v>
      </c>
      <c r="B448" t="s">
        <v>4956</v>
      </c>
      <c r="C448" t="s">
        <v>74</v>
      </c>
      <c r="D448" t="s">
        <v>74</v>
      </c>
      <c r="E448" t="s">
        <v>74</v>
      </c>
      <c r="F448" t="s">
        <v>4956</v>
      </c>
      <c r="G448" t="s">
        <v>74</v>
      </c>
      <c r="H448" t="s">
        <v>74</v>
      </c>
      <c r="I448" t="s">
        <v>4957</v>
      </c>
      <c r="J448" t="s">
        <v>646</v>
      </c>
      <c r="K448" t="s">
        <v>74</v>
      </c>
      <c r="L448" t="s">
        <v>74</v>
      </c>
      <c r="M448" t="s">
        <v>77</v>
      </c>
      <c r="N448" t="s">
        <v>78</v>
      </c>
      <c r="O448" t="s">
        <v>74</v>
      </c>
      <c r="P448" t="s">
        <v>74</v>
      </c>
      <c r="Q448" t="s">
        <v>74</v>
      </c>
      <c r="R448" t="s">
        <v>74</v>
      </c>
      <c r="S448" t="s">
        <v>74</v>
      </c>
      <c r="T448" t="s">
        <v>74</v>
      </c>
      <c r="U448" t="s">
        <v>4958</v>
      </c>
      <c r="V448" t="s">
        <v>4959</v>
      </c>
      <c r="W448" t="s">
        <v>74</v>
      </c>
      <c r="X448" t="s">
        <v>74</v>
      </c>
      <c r="Y448" t="s">
        <v>4960</v>
      </c>
      <c r="Z448" t="s">
        <v>74</v>
      </c>
      <c r="AA448" t="s">
        <v>4961</v>
      </c>
      <c r="AB448" t="s">
        <v>4962</v>
      </c>
      <c r="AC448" t="s">
        <v>74</v>
      </c>
      <c r="AD448" t="s">
        <v>74</v>
      </c>
      <c r="AE448" t="s">
        <v>74</v>
      </c>
      <c r="AF448" t="s">
        <v>74</v>
      </c>
      <c r="AG448">
        <v>44</v>
      </c>
      <c r="AH448">
        <v>20</v>
      </c>
      <c r="AI448">
        <v>21</v>
      </c>
      <c r="AJ448">
        <v>0</v>
      </c>
      <c r="AK448">
        <v>5</v>
      </c>
      <c r="AL448" t="s">
        <v>204</v>
      </c>
      <c r="AM448" t="s">
        <v>205</v>
      </c>
      <c r="AN448" t="s">
        <v>206</v>
      </c>
      <c r="AO448" t="s">
        <v>657</v>
      </c>
      <c r="AP448" t="s">
        <v>74</v>
      </c>
      <c r="AQ448" t="s">
        <v>74</v>
      </c>
      <c r="AR448" t="s">
        <v>658</v>
      </c>
      <c r="AS448" t="s">
        <v>659</v>
      </c>
      <c r="AT448" t="s">
        <v>4389</v>
      </c>
      <c r="AU448">
        <v>1992</v>
      </c>
      <c r="AV448">
        <v>11</v>
      </c>
      <c r="AW448">
        <v>8</v>
      </c>
      <c r="AX448" t="s">
        <v>74</v>
      </c>
      <c r="AY448" t="s">
        <v>74</v>
      </c>
      <c r="AZ448" t="s">
        <v>74</v>
      </c>
      <c r="BA448" t="s">
        <v>74</v>
      </c>
      <c r="BB448">
        <v>575</v>
      </c>
      <c r="BC448">
        <v>582</v>
      </c>
      <c r="BD448" t="s">
        <v>74</v>
      </c>
      <c r="BE448" t="s">
        <v>74</v>
      </c>
      <c r="BF448" t="s">
        <v>74</v>
      </c>
      <c r="BG448" t="s">
        <v>74</v>
      </c>
      <c r="BH448" t="s">
        <v>74</v>
      </c>
      <c r="BI448">
        <v>8</v>
      </c>
      <c r="BJ448" t="s">
        <v>660</v>
      </c>
      <c r="BK448" t="s">
        <v>92</v>
      </c>
      <c r="BL448" t="s">
        <v>662</v>
      </c>
      <c r="BM448" t="s">
        <v>4928</v>
      </c>
      <c r="BN448" t="s">
        <v>74</v>
      </c>
      <c r="BO448" t="s">
        <v>74</v>
      </c>
      <c r="BP448" t="s">
        <v>74</v>
      </c>
      <c r="BQ448" t="s">
        <v>74</v>
      </c>
      <c r="BR448" t="s">
        <v>95</v>
      </c>
      <c r="BS448" t="s">
        <v>4963</v>
      </c>
      <c r="BT448" t="str">
        <f>HYPERLINK("https%3A%2F%2Fwww.webofscience.com%2Fwos%2Fwoscc%2Ffull-record%2FWOS:A1992HN49900008","View Full Record in Web of Science")</f>
        <v>View Full Record in Web of Science</v>
      </c>
    </row>
    <row r="449" spans="1:72" x14ac:dyDescent="0.15">
      <c r="A449" t="s">
        <v>72</v>
      </c>
      <c r="B449" t="s">
        <v>4964</v>
      </c>
      <c r="C449" t="s">
        <v>74</v>
      </c>
      <c r="D449" t="s">
        <v>74</v>
      </c>
      <c r="E449" t="s">
        <v>74</v>
      </c>
      <c r="F449" t="s">
        <v>4964</v>
      </c>
      <c r="G449" t="s">
        <v>74</v>
      </c>
      <c r="H449" t="s">
        <v>74</v>
      </c>
      <c r="I449" t="s">
        <v>4965</v>
      </c>
      <c r="J449" t="s">
        <v>646</v>
      </c>
      <c r="K449" t="s">
        <v>74</v>
      </c>
      <c r="L449" t="s">
        <v>74</v>
      </c>
      <c r="M449" t="s">
        <v>77</v>
      </c>
      <c r="N449" t="s">
        <v>78</v>
      </c>
      <c r="O449" t="s">
        <v>74</v>
      </c>
      <c r="P449" t="s">
        <v>74</v>
      </c>
      <c r="Q449" t="s">
        <v>74</v>
      </c>
      <c r="R449" t="s">
        <v>74</v>
      </c>
      <c r="S449" t="s">
        <v>74</v>
      </c>
      <c r="T449" t="s">
        <v>74</v>
      </c>
      <c r="U449" t="s">
        <v>4966</v>
      </c>
      <c r="V449" t="s">
        <v>4967</v>
      </c>
      <c r="W449" t="s">
        <v>74</v>
      </c>
      <c r="X449" t="s">
        <v>74</v>
      </c>
      <c r="Y449" t="s">
        <v>4968</v>
      </c>
      <c r="Z449" t="s">
        <v>74</v>
      </c>
      <c r="AA449" t="s">
        <v>74</v>
      </c>
      <c r="AB449" t="s">
        <v>74</v>
      </c>
      <c r="AC449" t="s">
        <v>74</v>
      </c>
      <c r="AD449" t="s">
        <v>74</v>
      </c>
      <c r="AE449" t="s">
        <v>74</v>
      </c>
      <c r="AF449" t="s">
        <v>74</v>
      </c>
      <c r="AG449">
        <v>50</v>
      </c>
      <c r="AH449">
        <v>7</v>
      </c>
      <c r="AI449">
        <v>7</v>
      </c>
      <c r="AJ449">
        <v>0</v>
      </c>
      <c r="AK449">
        <v>3</v>
      </c>
      <c r="AL449" t="s">
        <v>204</v>
      </c>
      <c r="AM449" t="s">
        <v>205</v>
      </c>
      <c r="AN449" t="s">
        <v>206</v>
      </c>
      <c r="AO449" t="s">
        <v>657</v>
      </c>
      <c r="AP449" t="s">
        <v>74</v>
      </c>
      <c r="AQ449" t="s">
        <v>74</v>
      </c>
      <c r="AR449" t="s">
        <v>658</v>
      </c>
      <c r="AS449" t="s">
        <v>659</v>
      </c>
      <c r="AT449" t="s">
        <v>4389</v>
      </c>
      <c r="AU449">
        <v>1992</v>
      </c>
      <c r="AV449">
        <v>11</v>
      </c>
      <c r="AW449">
        <v>8</v>
      </c>
      <c r="AX449" t="s">
        <v>74</v>
      </c>
      <c r="AY449" t="s">
        <v>74</v>
      </c>
      <c r="AZ449" t="s">
        <v>74</v>
      </c>
      <c r="BA449" t="s">
        <v>74</v>
      </c>
      <c r="BB449">
        <v>583</v>
      </c>
      <c r="BC449">
        <v>589</v>
      </c>
      <c r="BD449" t="s">
        <v>74</v>
      </c>
      <c r="BE449" t="s">
        <v>74</v>
      </c>
      <c r="BF449" t="s">
        <v>74</v>
      </c>
      <c r="BG449" t="s">
        <v>74</v>
      </c>
      <c r="BH449" t="s">
        <v>74</v>
      </c>
      <c r="BI449">
        <v>7</v>
      </c>
      <c r="BJ449" t="s">
        <v>660</v>
      </c>
      <c r="BK449" t="s">
        <v>92</v>
      </c>
      <c r="BL449" t="s">
        <v>662</v>
      </c>
      <c r="BM449" t="s">
        <v>4928</v>
      </c>
      <c r="BN449" t="s">
        <v>74</v>
      </c>
      <c r="BO449" t="s">
        <v>74</v>
      </c>
      <c r="BP449" t="s">
        <v>74</v>
      </c>
      <c r="BQ449" t="s">
        <v>74</v>
      </c>
      <c r="BR449" t="s">
        <v>95</v>
      </c>
      <c r="BS449" t="s">
        <v>4969</v>
      </c>
      <c r="BT449" t="str">
        <f>HYPERLINK("https%3A%2F%2Fwww.webofscience.com%2Fwos%2Fwoscc%2Ffull-record%2FWOS:A1992HN49900009","View Full Record in Web of Science")</f>
        <v>View Full Record in Web of Science</v>
      </c>
    </row>
    <row r="450" spans="1:72" x14ac:dyDescent="0.15">
      <c r="A450" t="s">
        <v>72</v>
      </c>
      <c r="B450" t="s">
        <v>4970</v>
      </c>
      <c r="C450" t="s">
        <v>74</v>
      </c>
      <c r="D450" t="s">
        <v>74</v>
      </c>
      <c r="E450" t="s">
        <v>74</v>
      </c>
      <c r="F450" t="s">
        <v>4970</v>
      </c>
      <c r="G450" t="s">
        <v>74</v>
      </c>
      <c r="H450" t="s">
        <v>74</v>
      </c>
      <c r="I450" t="s">
        <v>4971</v>
      </c>
      <c r="J450" t="s">
        <v>646</v>
      </c>
      <c r="K450" t="s">
        <v>74</v>
      </c>
      <c r="L450" t="s">
        <v>74</v>
      </c>
      <c r="M450" t="s">
        <v>77</v>
      </c>
      <c r="N450" t="s">
        <v>78</v>
      </c>
      <c r="O450" t="s">
        <v>74</v>
      </c>
      <c r="P450" t="s">
        <v>74</v>
      </c>
      <c r="Q450" t="s">
        <v>74</v>
      </c>
      <c r="R450" t="s">
        <v>74</v>
      </c>
      <c r="S450" t="s">
        <v>74</v>
      </c>
      <c r="T450" t="s">
        <v>74</v>
      </c>
      <c r="U450" t="s">
        <v>74</v>
      </c>
      <c r="V450" t="s">
        <v>4972</v>
      </c>
      <c r="W450" t="s">
        <v>74</v>
      </c>
      <c r="X450" t="s">
        <v>74</v>
      </c>
      <c r="Y450" t="s">
        <v>4973</v>
      </c>
      <c r="Z450" t="s">
        <v>74</v>
      </c>
      <c r="AA450" t="s">
        <v>74</v>
      </c>
      <c r="AB450" t="s">
        <v>74</v>
      </c>
      <c r="AC450" t="s">
        <v>74</v>
      </c>
      <c r="AD450" t="s">
        <v>74</v>
      </c>
      <c r="AE450" t="s">
        <v>74</v>
      </c>
      <c r="AF450" t="s">
        <v>74</v>
      </c>
      <c r="AG450">
        <v>32</v>
      </c>
      <c r="AH450">
        <v>34</v>
      </c>
      <c r="AI450">
        <v>38</v>
      </c>
      <c r="AJ450">
        <v>0</v>
      </c>
      <c r="AK450">
        <v>6</v>
      </c>
      <c r="AL450" t="s">
        <v>679</v>
      </c>
      <c r="AM450" t="s">
        <v>205</v>
      </c>
      <c r="AN450" t="s">
        <v>680</v>
      </c>
      <c r="AO450" t="s">
        <v>657</v>
      </c>
      <c r="AP450" t="s">
        <v>681</v>
      </c>
      <c r="AQ450" t="s">
        <v>74</v>
      </c>
      <c r="AR450" t="s">
        <v>658</v>
      </c>
      <c r="AS450" t="s">
        <v>659</v>
      </c>
      <c r="AT450" t="s">
        <v>4389</v>
      </c>
      <c r="AU450">
        <v>1992</v>
      </c>
      <c r="AV450">
        <v>11</v>
      </c>
      <c r="AW450">
        <v>8</v>
      </c>
      <c r="AX450" t="s">
        <v>74</v>
      </c>
      <c r="AY450" t="s">
        <v>74</v>
      </c>
      <c r="AZ450" t="s">
        <v>74</v>
      </c>
      <c r="BA450" t="s">
        <v>74</v>
      </c>
      <c r="BB450">
        <v>591</v>
      </c>
      <c r="BC450">
        <v>599</v>
      </c>
      <c r="BD450" t="s">
        <v>74</v>
      </c>
      <c r="BE450" t="s">
        <v>74</v>
      </c>
      <c r="BF450" t="s">
        <v>74</v>
      </c>
      <c r="BG450" t="s">
        <v>74</v>
      </c>
      <c r="BH450" t="s">
        <v>74</v>
      </c>
      <c r="BI450">
        <v>9</v>
      </c>
      <c r="BJ450" t="s">
        <v>660</v>
      </c>
      <c r="BK450" t="s">
        <v>92</v>
      </c>
      <c r="BL450" t="s">
        <v>662</v>
      </c>
      <c r="BM450" t="s">
        <v>4928</v>
      </c>
      <c r="BN450" t="s">
        <v>74</v>
      </c>
      <c r="BO450" t="s">
        <v>74</v>
      </c>
      <c r="BP450" t="s">
        <v>74</v>
      </c>
      <c r="BQ450" t="s">
        <v>74</v>
      </c>
      <c r="BR450" t="s">
        <v>95</v>
      </c>
      <c r="BS450" t="s">
        <v>4974</v>
      </c>
      <c r="BT450" t="str">
        <f>HYPERLINK("https%3A%2F%2Fwww.webofscience.com%2Fwos%2Fwoscc%2Ffull-record%2FWOS:A1992HN49900010","View Full Record in Web of Science")</f>
        <v>View Full Record in Web of Science</v>
      </c>
    </row>
    <row r="451" spans="1:72" x14ac:dyDescent="0.15">
      <c r="A451" t="s">
        <v>72</v>
      </c>
      <c r="B451" t="s">
        <v>4975</v>
      </c>
      <c r="C451" t="s">
        <v>74</v>
      </c>
      <c r="D451" t="s">
        <v>74</v>
      </c>
      <c r="E451" t="s">
        <v>74</v>
      </c>
      <c r="F451" t="s">
        <v>4975</v>
      </c>
      <c r="G451" t="s">
        <v>74</v>
      </c>
      <c r="H451" t="s">
        <v>74</v>
      </c>
      <c r="I451" t="s">
        <v>4976</v>
      </c>
      <c r="J451" t="s">
        <v>646</v>
      </c>
      <c r="K451" t="s">
        <v>74</v>
      </c>
      <c r="L451" t="s">
        <v>74</v>
      </c>
      <c r="M451" t="s">
        <v>77</v>
      </c>
      <c r="N451" t="s">
        <v>78</v>
      </c>
      <c r="O451" t="s">
        <v>74</v>
      </c>
      <c r="P451" t="s">
        <v>74</v>
      </c>
      <c r="Q451" t="s">
        <v>74</v>
      </c>
      <c r="R451" t="s">
        <v>74</v>
      </c>
      <c r="S451" t="s">
        <v>74</v>
      </c>
      <c r="T451" t="s">
        <v>74</v>
      </c>
      <c r="U451" t="s">
        <v>4977</v>
      </c>
      <c r="V451" t="s">
        <v>4978</v>
      </c>
      <c r="W451" t="s">
        <v>74</v>
      </c>
      <c r="X451" t="s">
        <v>74</v>
      </c>
      <c r="Y451" t="s">
        <v>4979</v>
      </c>
      <c r="Z451" t="s">
        <v>74</v>
      </c>
      <c r="AA451" t="s">
        <v>74</v>
      </c>
      <c r="AB451" t="s">
        <v>74</v>
      </c>
      <c r="AC451" t="s">
        <v>74</v>
      </c>
      <c r="AD451" t="s">
        <v>74</v>
      </c>
      <c r="AE451" t="s">
        <v>74</v>
      </c>
      <c r="AF451" t="s">
        <v>74</v>
      </c>
      <c r="AG451">
        <v>16</v>
      </c>
      <c r="AH451">
        <v>17</v>
      </c>
      <c r="AI451">
        <v>20</v>
      </c>
      <c r="AJ451">
        <v>0</v>
      </c>
      <c r="AK451">
        <v>7</v>
      </c>
      <c r="AL451" t="s">
        <v>204</v>
      </c>
      <c r="AM451" t="s">
        <v>205</v>
      </c>
      <c r="AN451" t="s">
        <v>206</v>
      </c>
      <c r="AO451" t="s">
        <v>657</v>
      </c>
      <c r="AP451" t="s">
        <v>74</v>
      </c>
      <c r="AQ451" t="s">
        <v>74</v>
      </c>
      <c r="AR451" t="s">
        <v>658</v>
      </c>
      <c r="AS451" t="s">
        <v>659</v>
      </c>
      <c r="AT451" t="s">
        <v>4389</v>
      </c>
      <c r="AU451">
        <v>1992</v>
      </c>
      <c r="AV451">
        <v>11</v>
      </c>
      <c r="AW451">
        <v>8</v>
      </c>
      <c r="AX451" t="s">
        <v>74</v>
      </c>
      <c r="AY451" t="s">
        <v>74</v>
      </c>
      <c r="AZ451" t="s">
        <v>74</v>
      </c>
      <c r="BA451" t="s">
        <v>74</v>
      </c>
      <c r="BB451">
        <v>601</v>
      </c>
      <c r="BC451">
        <v>606</v>
      </c>
      <c r="BD451" t="s">
        <v>74</v>
      </c>
      <c r="BE451" t="s">
        <v>74</v>
      </c>
      <c r="BF451" t="s">
        <v>74</v>
      </c>
      <c r="BG451" t="s">
        <v>74</v>
      </c>
      <c r="BH451" t="s">
        <v>74</v>
      </c>
      <c r="BI451">
        <v>6</v>
      </c>
      <c r="BJ451" t="s">
        <v>660</v>
      </c>
      <c r="BK451" t="s">
        <v>92</v>
      </c>
      <c r="BL451" t="s">
        <v>662</v>
      </c>
      <c r="BM451" t="s">
        <v>4928</v>
      </c>
      <c r="BN451" t="s">
        <v>74</v>
      </c>
      <c r="BO451" t="s">
        <v>74</v>
      </c>
      <c r="BP451" t="s">
        <v>74</v>
      </c>
      <c r="BQ451" t="s">
        <v>74</v>
      </c>
      <c r="BR451" t="s">
        <v>95</v>
      </c>
      <c r="BS451" t="s">
        <v>4980</v>
      </c>
      <c r="BT451" t="str">
        <f>HYPERLINK("https%3A%2F%2Fwww.webofscience.com%2Fwos%2Fwoscc%2Ffull-record%2FWOS:A1992HN49900011","View Full Record in Web of Science")</f>
        <v>View Full Record in Web of Science</v>
      </c>
    </row>
    <row r="452" spans="1:72" x14ac:dyDescent="0.15">
      <c r="A452" t="s">
        <v>72</v>
      </c>
      <c r="B452" t="s">
        <v>4981</v>
      </c>
      <c r="C452" t="s">
        <v>74</v>
      </c>
      <c r="D452" t="s">
        <v>74</v>
      </c>
      <c r="E452" t="s">
        <v>74</v>
      </c>
      <c r="F452" t="s">
        <v>4981</v>
      </c>
      <c r="G452" t="s">
        <v>74</v>
      </c>
      <c r="H452" t="s">
        <v>74</v>
      </c>
      <c r="I452" t="s">
        <v>4982</v>
      </c>
      <c r="J452" t="s">
        <v>646</v>
      </c>
      <c r="K452" t="s">
        <v>74</v>
      </c>
      <c r="L452" t="s">
        <v>74</v>
      </c>
      <c r="M452" t="s">
        <v>77</v>
      </c>
      <c r="N452" t="s">
        <v>78</v>
      </c>
      <c r="O452" t="s">
        <v>74</v>
      </c>
      <c r="P452" t="s">
        <v>74</v>
      </c>
      <c r="Q452" t="s">
        <v>74</v>
      </c>
      <c r="R452" t="s">
        <v>74</v>
      </c>
      <c r="S452" t="s">
        <v>74</v>
      </c>
      <c r="T452" t="s">
        <v>74</v>
      </c>
      <c r="U452" t="s">
        <v>4983</v>
      </c>
      <c r="V452" t="s">
        <v>4984</v>
      </c>
      <c r="W452" t="s">
        <v>4985</v>
      </c>
      <c r="X452" t="s">
        <v>183</v>
      </c>
      <c r="Y452" t="s">
        <v>74</v>
      </c>
      <c r="Z452" t="s">
        <v>74</v>
      </c>
      <c r="AA452" t="s">
        <v>74</v>
      </c>
      <c r="AB452" t="s">
        <v>74</v>
      </c>
      <c r="AC452" t="s">
        <v>74</v>
      </c>
      <c r="AD452" t="s">
        <v>74</v>
      </c>
      <c r="AE452" t="s">
        <v>74</v>
      </c>
      <c r="AF452" t="s">
        <v>74</v>
      </c>
      <c r="AG452">
        <v>25</v>
      </c>
      <c r="AH452">
        <v>32</v>
      </c>
      <c r="AI452">
        <v>33</v>
      </c>
      <c r="AJ452">
        <v>0</v>
      </c>
      <c r="AK452">
        <v>2</v>
      </c>
      <c r="AL452" t="s">
        <v>204</v>
      </c>
      <c r="AM452" t="s">
        <v>205</v>
      </c>
      <c r="AN452" t="s">
        <v>206</v>
      </c>
      <c r="AO452" t="s">
        <v>657</v>
      </c>
      <c r="AP452" t="s">
        <v>74</v>
      </c>
      <c r="AQ452" t="s">
        <v>74</v>
      </c>
      <c r="AR452" t="s">
        <v>658</v>
      </c>
      <c r="AS452" t="s">
        <v>659</v>
      </c>
      <c r="AT452" t="s">
        <v>4389</v>
      </c>
      <c r="AU452">
        <v>1992</v>
      </c>
      <c r="AV452">
        <v>11</v>
      </c>
      <c r="AW452">
        <v>8</v>
      </c>
      <c r="AX452" t="s">
        <v>74</v>
      </c>
      <c r="AY452" t="s">
        <v>74</v>
      </c>
      <c r="AZ452" t="s">
        <v>74</v>
      </c>
      <c r="BA452" t="s">
        <v>74</v>
      </c>
      <c r="BB452">
        <v>607</v>
      </c>
      <c r="BC452">
        <v>613</v>
      </c>
      <c r="BD452" t="s">
        <v>74</v>
      </c>
      <c r="BE452" t="s">
        <v>74</v>
      </c>
      <c r="BF452" t="s">
        <v>74</v>
      </c>
      <c r="BG452" t="s">
        <v>74</v>
      </c>
      <c r="BH452" t="s">
        <v>74</v>
      </c>
      <c r="BI452">
        <v>7</v>
      </c>
      <c r="BJ452" t="s">
        <v>660</v>
      </c>
      <c r="BK452" t="s">
        <v>92</v>
      </c>
      <c r="BL452" t="s">
        <v>662</v>
      </c>
      <c r="BM452" t="s">
        <v>4928</v>
      </c>
      <c r="BN452" t="s">
        <v>74</v>
      </c>
      <c r="BO452" t="s">
        <v>74</v>
      </c>
      <c r="BP452" t="s">
        <v>74</v>
      </c>
      <c r="BQ452" t="s">
        <v>74</v>
      </c>
      <c r="BR452" t="s">
        <v>95</v>
      </c>
      <c r="BS452" t="s">
        <v>4986</v>
      </c>
      <c r="BT452" t="str">
        <f>HYPERLINK("https%3A%2F%2Fwww.webofscience.com%2Fwos%2Fwoscc%2Ffull-record%2FWOS:A1992HN49900012","View Full Record in Web of Science")</f>
        <v>View Full Record in Web of Science</v>
      </c>
    </row>
    <row r="453" spans="1:72" x14ac:dyDescent="0.15">
      <c r="A453" t="s">
        <v>72</v>
      </c>
      <c r="B453" t="s">
        <v>4987</v>
      </c>
      <c r="C453" t="s">
        <v>74</v>
      </c>
      <c r="D453" t="s">
        <v>74</v>
      </c>
      <c r="E453" t="s">
        <v>74</v>
      </c>
      <c r="F453" t="s">
        <v>4987</v>
      </c>
      <c r="G453" t="s">
        <v>74</v>
      </c>
      <c r="H453" t="s">
        <v>74</v>
      </c>
      <c r="I453" t="s">
        <v>4988</v>
      </c>
      <c r="J453" t="s">
        <v>646</v>
      </c>
      <c r="K453" t="s">
        <v>74</v>
      </c>
      <c r="L453" t="s">
        <v>74</v>
      </c>
      <c r="M453" t="s">
        <v>77</v>
      </c>
      <c r="N453" t="s">
        <v>78</v>
      </c>
      <c r="O453" t="s">
        <v>74</v>
      </c>
      <c r="P453" t="s">
        <v>74</v>
      </c>
      <c r="Q453" t="s">
        <v>74</v>
      </c>
      <c r="R453" t="s">
        <v>74</v>
      </c>
      <c r="S453" t="s">
        <v>74</v>
      </c>
      <c r="T453" t="s">
        <v>74</v>
      </c>
      <c r="U453" t="s">
        <v>4989</v>
      </c>
      <c r="V453" t="s">
        <v>4990</v>
      </c>
      <c r="W453" t="s">
        <v>4991</v>
      </c>
      <c r="X453" t="s">
        <v>4992</v>
      </c>
      <c r="Y453" t="s">
        <v>2613</v>
      </c>
      <c r="Z453" t="s">
        <v>74</v>
      </c>
      <c r="AA453" t="s">
        <v>74</v>
      </c>
      <c r="AB453" t="s">
        <v>74</v>
      </c>
      <c r="AC453" t="s">
        <v>74</v>
      </c>
      <c r="AD453" t="s">
        <v>74</v>
      </c>
      <c r="AE453" t="s">
        <v>74</v>
      </c>
      <c r="AF453" t="s">
        <v>74</v>
      </c>
      <c r="AG453">
        <v>43</v>
      </c>
      <c r="AH453">
        <v>27</v>
      </c>
      <c r="AI453">
        <v>27</v>
      </c>
      <c r="AJ453">
        <v>0</v>
      </c>
      <c r="AK453">
        <v>7</v>
      </c>
      <c r="AL453" t="s">
        <v>204</v>
      </c>
      <c r="AM453" t="s">
        <v>205</v>
      </c>
      <c r="AN453" t="s">
        <v>206</v>
      </c>
      <c r="AO453" t="s">
        <v>657</v>
      </c>
      <c r="AP453" t="s">
        <v>74</v>
      </c>
      <c r="AQ453" t="s">
        <v>74</v>
      </c>
      <c r="AR453" t="s">
        <v>658</v>
      </c>
      <c r="AS453" t="s">
        <v>659</v>
      </c>
      <c r="AT453" t="s">
        <v>4389</v>
      </c>
      <c r="AU453">
        <v>1992</v>
      </c>
      <c r="AV453">
        <v>11</v>
      </c>
      <c r="AW453">
        <v>8</v>
      </c>
      <c r="AX453" t="s">
        <v>74</v>
      </c>
      <c r="AY453" t="s">
        <v>74</v>
      </c>
      <c r="AZ453" t="s">
        <v>74</v>
      </c>
      <c r="BA453" t="s">
        <v>74</v>
      </c>
      <c r="BB453">
        <v>623</v>
      </c>
      <c r="BC453">
        <v>629</v>
      </c>
      <c r="BD453" t="s">
        <v>74</v>
      </c>
      <c r="BE453" t="s">
        <v>74</v>
      </c>
      <c r="BF453" t="s">
        <v>74</v>
      </c>
      <c r="BG453" t="s">
        <v>74</v>
      </c>
      <c r="BH453" t="s">
        <v>74</v>
      </c>
      <c r="BI453">
        <v>7</v>
      </c>
      <c r="BJ453" t="s">
        <v>660</v>
      </c>
      <c r="BK453" t="s">
        <v>92</v>
      </c>
      <c r="BL453" t="s">
        <v>662</v>
      </c>
      <c r="BM453" t="s">
        <v>4928</v>
      </c>
      <c r="BN453" t="s">
        <v>74</v>
      </c>
      <c r="BO453" t="s">
        <v>74</v>
      </c>
      <c r="BP453" t="s">
        <v>74</v>
      </c>
      <c r="BQ453" t="s">
        <v>74</v>
      </c>
      <c r="BR453" t="s">
        <v>95</v>
      </c>
      <c r="BS453" t="s">
        <v>4993</v>
      </c>
      <c r="BT453" t="str">
        <f>HYPERLINK("https%3A%2F%2Fwww.webofscience.com%2Fwos%2Fwoscc%2Ffull-record%2FWOS:A1992HN49900014","View Full Record in Web of Science")</f>
        <v>View Full Record in Web of Science</v>
      </c>
    </row>
    <row r="454" spans="1:72" x14ac:dyDescent="0.15">
      <c r="A454" t="s">
        <v>72</v>
      </c>
      <c r="B454" t="s">
        <v>4994</v>
      </c>
      <c r="C454" t="s">
        <v>74</v>
      </c>
      <c r="D454" t="s">
        <v>74</v>
      </c>
      <c r="E454" t="s">
        <v>74</v>
      </c>
      <c r="F454" t="s">
        <v>4994</v>
      </c>
      <c r="G454" t="s">
        <v>74</v>
      </c>
      <c r="H454" t="s">
        <v>74</v>
      </c>
      <c r="I454" t="s">
        <v>4995</v>
      </c>
      <c r="J454" t="s">
        <v>646</v>
      </c>
      <c r="K454" t="s">
        <v>74</v>
      </c>
      <c r="L454" t="s">
        <v>74</v>
      </c>
      <c r="M454" t="s">
        <v>77</v>
      </c>
      <c r="N454" t="s">
        <v>78</v>
      </c>
      <c r="O454" t="s">
        <v>74</v>
      </c>
      <c r="P454" t="s">
        <v>74</v>
      </c>
      <c r="Q454" t="s">
        <v>74</v>
      </c>
      <c r="R454" t="s">
        <v>74</v>
      </c>
      <c r="S454" t="s">
        <v>74</v>
      </c>
      <c r="T454" t="s">
        <v>74</v>
      </c>
      <c r="U454" t="s">
        <v>4996</v>
      </c>
      <c r="V454" t="s">
        <v>4997</v>
      </c>
      <c r="W454" t="s">
        <v>4998</v>
      </c>
      <c r="X454" t="s">
        <v>770</v>
      </c>
      <c r="Y454" t="s">
        <v>4999</v>
      </c>
      <c r="Z454" t="s">
        <v>74</v>
      </c>
      <c r="AA454" t="s">
        <v>74</v>
      </c>
      <c r="AB454" t="s">
        <v>74</v>
      </c>
      <c r="AC454" t="s">
        <v>74</v>
      </c>
      <c r="AD454" t="s">
        <v>74</v>
      </c>
      <c r="AE454" t="s">
        <v>74</v>
      </c>
      <c r="AF454" t="s">
        <v>74</v>
      </c>
      <c r="AG454">
        <v>29</v>
      </c>
      <c r="AH454">
        <v>24</v>
      </c>
      <c r="AI454">
        <v>25</v>
      </c>
      <c r="AJ454">
        <v>1</v>
      </c>
      <c r="AK454">
        <v>9</v>
      </c>
      <c r="AL454" t="s">
        <v>204</v>
      </c>
      <c r="AM454" t="s">
        <v>205</v>
      </c>
      <c r="AN454" t="s">
        <v>206</v>
      </c>
      <c r="AO454" t="s">
        <v>657</v>
      </c>
      <c r="AP454" t="s">
        <v>74</v>
      </c>
      <c r="AQ454" t="s">
        <v>74</v>
      </c>
      <c r="AR454" t="s">
        <v>658</v>
      </c>
      <c r="AS454" t="s">
        <v>659</v>
      </c>
      <c r="AT454" t="s">
        <v>4389</v>
      </c>
      <c r="AU454">
        <v>1992</v>
      </c>
      <c r="AV454">
        <v>11</v>
      </c>
      <c r="AW454">
        <v>8</v>
      </c>
      <c r="AX454" t="s">
        <v>74</v>
      </c>
      <c r="AY454" t="s">
        <v>74</v>
      </c>
      <c r="AZ454" t="s">
        <v>74</v>
      </c>
      <c r="BA454" t="s">
        <v>74</v>
      </c>
      <c r="BB454">
        <v>631</v>
      </c>
      <c r="BC454">
        <v>635</v>
      </c>
      <c r="BD454" t="s">
        <v>74</v>
      </c>
      <c r="BE454" t="s">
        <v>74</v>
      </c>
      <c r="BF454" t="s">
        <v>74</v>
      </c>
      <c r="BG454" t="s">
        <v>74</v>
      </c>
      <c r="BH454" t="s">
        <v>74</v>
      </c>
      <c r="BI454">
        <v>5</v>
      </c>
      <c r="BJ454" t="s">
        <v>660</v>
      </c>
      <c r="BK454" t="s">
        <v>92</v>
      </c>
      <c r="BL454" t="s">
        <v>662</v>
      </c>
      <c r="BM454" t="s">
        <v>4928</v>
      </c>
      <c r="BN454" t="s">
        <v>74</v>
      </c>
      <c r="BO454" t="s">
        <v>74</v>
      </c>
      <c r="BP454" t="s">
        <v>74</v>
      </c>
      <c r="BQ454" t="s">
        <v>74</v>
      </c>
      <c r="BR454" t="s">
        <v>95</v>
      </c>
      <c r="BS454" t="s">
        <v>5000</v>
      </c>
      <c r="BT454" t="str">
        <f>HYPERLINK("https%3A%2F%2Fwww.webofscience.com%2Fwos%2Fwoscc%2Ffull-record%2FWOS:A1992HN49900015","View Full Record in Web of Science")</f>
        <v>View Full Record in Web of Science</v>
      </c>
    </row>
    <row r="455" spans="1:72" x14ac:dyDescent="0.15">
      <c r="A455" t="s">
        <v>72</v>
      </c>
      <c r="B455" t="s">
        <v>2640</v>
      </c>
      <c r="C455" t="s">
        <v>74</v>
      </c>
      <c r="D455" t="s">
        <v>74</v>
      </c>
      <c r="E455" t="s">
        <v>74</v>
      </c>
      <c r="F455" t="s">
        <v>2640</v>
      </c>
      <c r="G455" t="s">
        <v>74</v>
      </c>
      <c r="H455" t="s">
        <v>74</v>
      </c>
      <c r="I455" t="s">
        <v>5001</v>
      </c>
      <c r="J455" t="s">
        <v>646</v>
      </c>
      <c r="K455" t="s">
        <v>74</v>
      </c>
      <c r="L455" t="s">
        <v>74</v>
      </c>
      <c r="M455" t="s">
        <v>77</v>
      </c>
      <c r="N455" t="s">
        <v>78</v>
      </c>
      <c r="O455" t="s">
        <v>74</v>
      </c>
      <c r="P455" t="s">
        <v>74</v>
      </c>
      <c r="Q455" t="s">
        <v>74</v>
      </c>
      <c r="R455" t="s">
        <v>74</v>
      </c>
      <c r="S455" t="s">
        <v>74</v>
      </c>
      <c r="T455" t="s">
        <v>74</v>
      </c>
      <c r="U455" t="s">
        <v>5002</v>
      </c>
      <c r="V455" t="s">
        <v>5003</v>
      </c>
      <c r="W455" t="s">
        <v>74</v>
      </c>
      <c r="X455" t="s">
        <v>74</v>
      </c>
      <c r="Y455" t="s">
        <v>2642</v>
      </c>
      <c r="Z455" t="s">
        <v>74</v>
      </c>
      <c r="AA455" t="s">
        <v>74</v>
      </c>
      <c r="AB455" t="s">
        <v>74</v>
      </c>
      <c r="AC455" t="s">
        <v>74</v>
      </c>
      <c r="AD455" t="s">
        <v>74</v>
      </c>
      <c r="AE455" t="s">
        <v>74</v>
      </c>
      <c r="AF455" t="s">
        <v>74</v>
      </c>
      <c r="AG455">
        <v>22</v>
      </c>
      <c r="AH455">
        <v>20</v>
      </c>
      <c r="AI455">
        <v>22</v>
      </c>
      <c r="AJ455">
        <v>0</v>
      </c>
      <c r="AK455">
        <v>2</v>
      </c>
      <c r="AL455" t="s">
        <v>204</v>
      </c>
      <c r="AM455" t="s">
        <v>205</v>
      </c>
      <c r="AN455" t="s">
        <v>206</v>
      </c>
      <c r="AO455" t="s">
        <v>657</v>
      </c>
      <c r="AP455" t="s">
        <v>74</v>
      </c>
      <c r="AQ455" t="s">
        <v>74</v>
      </c>
      <c r="AR455" t="s">
        <v>658</v>
      </c>
      <c r="AS455" t="s">
        <v>659</v>
      </c>
      <c r="AT455" t="s">
        <v>4389</v>
      </c>
      <c r="AU455">
        <v>1992</v>
      </c>
      <c r="AV455">
        <v>11</v>
      </c>
      <c r="AW455">
        <v>8</v>
      </c>
      <c r="AX455" t="s">
        <v>74</v>
      </c>
      <c r="AY455" t="s">
        <v>74</v>
      </c>
      <c r="AZ455" t="s">
        <v>74</v>
      </c>
      <c r="BA455" t="s">
        <v>74</v>
      </c>
      <c r="BB455">
        <v>649</v>
      </c>
      <c r="BC455">
        <v>653</v>
      </c>
      <c r="BD455" t="s">
        <v>74</v>
      </c>
      <c r="BE455" t="s">
        <v>74</v>
      </c>
      <c r="BF455" t="s">
        <v>74</v>
      </c>
      <c r="BG455" t="s">
        <v>74</v>
      </c>
      <c r="BH455" t="s">
        <v>74</v>
      </c>
      <c r="BI455">
        <v>5</v>
      </c>
      <c r="BJ455" t="s">
        <v>660</v>
      </c>
      <c r="BK455" t="s">
        <v>92</v>
      </c>
      <c r="BL455" t="s">
        <v>662</v>
      </c>
      <c r="BM455" t="s">
        <v>4928</v>
      </c>
      <c r="BN455" t="s">
        <v>74</v>
      </c>
      <c r="BO455" t="s">
        <v>74</v>
      </c>
      <c r="BP455" t="s">
        <v>74</v>
      </c>
      <c r="BQ455" t="s">
        <v>74</v>
      </c>
      <c r="BR455" t="s">
        <v>95</v>
      </c>
      <c r="BS455" t="s">
        <v>5004</v>
      </c>
      <c r="BT455" t="str">
        <f>HYPERLINK("https%3A%2F%2Fwww.webofscience.com%2Fwos%2Fwoscc%2Ffull-record%2FWOS:A1992HN49900018","View Full Record in Web of Science")</f>
        <v>View Full Record in Web of Science</v>
      </c>
    </row>
    <row r="456" spans="1:72" x14ac:dyDescent="0.15">
      <c r="A456" t="s">
        <v>72</v>
      </c>
      <c r="B456" t="s">
        <v>5005</v>
      </c>
      <c r="C456" t="s">
        <v>74</v>
      </c>
      <c r="D456" t="s">
        <v>74</v>
      </c>
      <c r="E456" t="s">
        <v>74</v>
      </c>
      <c r="F456" t="s">
        <v>5005</v>
      </c>
      <c r="G456" t="s">
        <v>74</v>
      </c>
      <c r="H456" t="s">
        <v>74</v>
      </c>
      <c r="I456" t="s">
        <v>5006</v>
      </c>
      <c r="J456" t="s">
        <v>646</v>
      </c>
      <c r="K456" t="s">
        <v>74</v>
      </c>
      <c r="L456" t="s">
        <v>74</v>
      </c>
      <c r="M456" t="s">
        <v>77</v>
      </c>
      <c r="N456" t="s">
        <v>78</v>
      </c>
      <c r="O456" t="s">
        <v>74</v>
      </c>
      <c r="P456" t="s">
        <v>74</v>
      </c>
      <c r="Q456" t="s">
        <v>74</v>
      </c>
      <c r="R456" t="s">
        <v>74</v>
      </c>
      <c r="S456" t="s">
        <v>74</v>
      </c>
      <c r="T456" t="s">
        <v>74</v>
      </c>
      <c r="U456" t="s">
        <v>5007</v>
      </c>
      <c r="V456" t="s">
        <v>5008</v>
      </c>
      <c r="W456" t="s">
        <v>5009</v>
      </c>
      <c r="X456" t="s">
        <v>5010</v>
      </c>
      <c r="Y456" t="s">
        <v>74</v>
      </c>
      <c r="Z456" t="s">
        <v>74</v>
      </c>
      <c r="AA456" t="s">
        <v>74</v>
      </c>
      <c r="AB456" t="s">
        <v>5011</v>
      </c>
      <c r="AC456" t="s">
        <v>74</v>
      </c>
      <c r="AD456" t="s">
        <v>74</v>
      </c>
      <c r="AE456" t="s">
        <v>74</v>
      </c>
      <c r="AF456" t="s">
        <v>74</v>
      </c>
      <c r="AG456">
        <v>41</v>
      </c>
      <c r="AH456">
        <v>40</v>
      </c>
      <c r="AI456">
        <v>40</v>
      </c>
      <c r="AJ456">
        <v>0</v>
      </c>
      <c r="AK456">
        <v>5</v>
      </c>
      <c r="AL456" t="s">
        <v>204</v>
      </c>
      <c r="AM456" t="s">
        <v>205</v>
      </c>
      <c r="AN456" t="s">
        <v>206</v>
      </c>
      <c r="AO456" t="s">
        <v>657</v>
      </c>
      <c r="AP456" t="s">
        <v>74</v>
      </c>
      <c r="AQ456" t="s">
        <v>74</v>
      </c>
      <c r="AR456" t="s">
        <v>658</v>
      </c>
      <c r="AS456" t="s">
        <v>659</v>
      </c>
      <c r="AT456" t="s">
        <v>4389</v>
      </c>
      <c r="AU456">
        <v>1992</v>
      </c>
      <c r="AV456">
        <v>11</v>
      </c>
      <c r="AW456">
        <v>8</v>
      </c>
      <c r="AX456" t="s">
        <v>74</v>
      </c>
      <c r="AY456" t="s">
        <v>74</v>
      </c>
      <c r="AZ456" t="s">
        <v>74</v>
      </c>
      <c r="BA456" t="s">
        <v>74</v>
      </c>
      <c r="BB456">
        <v>655</v>
      </c>
      <c r="BC456">
        <v>661</v>
      </c>
      <c r="BD456" t="s">
        <v>74</v>
      </c>
      <c r="BE456" t="s">
        <v>74</v>
      </c>
      <c r="BF456" t="s">
        <v>74</v>
      </c>
      <c r="BG456" t="s">
        <v>74</v>
      </c>
      <c r="BH456" t="s">
        <v>74</v>
      </c>
      <c r="BI456">
        <v>7</v>
      </c>
      <c r="BJ456" t="s">
        <v>660</v>
      </c>
      <c r="BK456" t="s">
        <v>92</v>
      </c>
      <c r="BL456" t="s">
        <v>662</v>
      </c>
      <c r="BM456" t="s">
        <v>4928</v>
      </c>
      <c r="BN456" t="s">
        <v>74</v>
      </c>
      <c r="BO456" t="s">
        <v>74</v>
      </c>
      <c r="BP456" t="s">
        <v>74</v>
      </c>
      <c r="BQ456" t="s">
        <v>74</v>
      </c>
      <c r="BR456" t="s">
        <v>95</v>
      </c>
      <c r="BS456" t="s">
        <v>5012</v>
      </c>
      <c r="BT456" t="str">
        <f>HYPERLINK("https%3A%2F%2Fwww.webofscience.com%2Fwos%2Fwoscc%2Ffull-record%2FWOS:A1992HN49900019","View Full Record in Web of Science")</f>
        <v>View Full Record in Web of Science</v>
      </c>
    </row>
    <row r="457" spans="1:72" x14ac:dyDescent="0.15">
      <c r="A457" t="s">
        <v>72</v>
      </c>
      <c r="B457" t="s">
        <v>5013</v>
      </c>
      <c r="C457" t="s">
        <v>74</v>
      </c>
      <c r="D457" t="s">
        <v>74</v>
      </c>
      <c r="E457" t="s">
        <v>74</v>
      </c>
      <c r="F457" t="s">
        <v>5013</v>
      </c>
      <c r="G457" t="s">
        <v>74</v>
      </c>
      <c r="H457" t="s">
        <v>74</v>
      </c>
      <c r="I457" t="s">
        <v>5014</v>
      </c>
      <c r="J457" t="s">
        <v>813</v>
      </c>
      <c r="K457" t="s">
        <v>74</v>
      </c>
      <c r="L457" t="s">
        <v>74</v>
      </c>
      <c r="M457" t="s">
        <v>77</v>
      </c>
      <c r="N457" t="s">
        <v>337</v>
      </c>
      <c r="O457" t="s">
        <v>74</v>
      </c>
      <c r="P457" t="s">
        <v>74</v>
      </c>
      <c r="Q457" t="s">
        <v>74</v>
      </c>
      <c r="R457" t="s">
        <v>74</v>
      </c>
      <c r="S457" t="s">
        <v>74</v>
      </c>
      <c r="T457" t="s">
        <v>74</v>
      </c>
      <c r="U457" t="s">
        <v>5015</v>
      </c>
      <c r="V457" t="s">
        <v>74</v>
      </c>
      <c r="W457" t="s">
        <v>74</v>
      </c>
      <c r="X457" t="s">
        <v>74</v>
      </c>
      <c r="Y457" t="s">
        <v>5016</v>
      </c>
      <c r="Z457" t="s">
        <v>74</v>
      </c>
      <c r="AA457" t="s">
        <v>74</v>
      </c>
      <c r="AB457" t="s">
        <v>74</v>
      </c>
      <c r="AC457" t="s">
        <v>74</v>
      </c>
      <c r="AD457" t="s">
        <v>74</v>
      </c>
      <c r="AE457" t="s">
        <v>74</v>
      </c>
      <c r="AF457" t="s">
        <v>74</v>
      </c>
      <c r="AG457">
        <v>45</v>
      </c>
      <c r="AH457">
        <v>10</v>
      </c>
      <c r="AI457">
        <v>11</v>
      </c>
      <c r="AJ457">
        <v>0</v>
      </c>
      <c r="AK457">
        <v>1</v>
      </c>
      <c r="AL457" t="s">
        <v>817</v>
      </c>
      <c r="AM457" t="s">
        <v>818</v>
      </c>
      <c r="AN457" t="s">
        <v>819</v>
      </c>
      <c r="AO457" t="s">
        <v>820</v>
      </c>
      <c r="AP457" t="s">
        <v>74</v>
      </c>
      <c r="AQ457" t="s">
        <v>74</v>
      </c>
      <c r="AR457" t="s">
        <v>821</v>
      </c>
      <c r="AS457" t="s">
        <v>822</v>
      </c>
      <c r="AT457" t="s">
        <v>4389</v>
      </c>
      <c r="AU457">
        <v>1992</v>
      </c>
      <c r="AV457">
        <v>37</v>
      </c>
      <c r="AW457">
        <v>2</v>
      </c>
      <c r="AX457" t="s">
        <v>74</v>
      </c>
      <c r="AY457" t="s">
        <v>74</v>
      </c>
      <c r="AZ457" t="s">
        <v>74</v>
      </c>
      <c r="BA457" t="s">
        <v>74</v>
      </c>
      <c r="BB457">
        <v>256</v>
      </c>
      <c r="BC457">
        <v>260</v>
      </c>
      <c r="BD457" t="s">
        <v>74</v>
      </c>
      <c r="BE457" t="s">
        <v>5017</v>
      </c>
      <c r="BF457" t="str">
        <f>HYPERLINK("http://dx.doi.org/10.1016/0033-5894(92)90086-X","http://dx.doi.org/10.1016/0033-5894(92)90086-X")</f>
        <v>http://dx.doi.org/10.1016/0033-5894(92)90086-X</v>
      </c>
      <c r="BG457" t="s">
        <v>74</v>
      </c>
      <c r="BH457" t="s">
        <v>74</v>
      </c>
      <c r="BI457">
        <v>5</v>
      </c>
      <c r="BJ457" t="s">
        <v>193</v>
      </c>
      <c r="BK457" t="s">
        <v>92</v>
      </c>
      <c r="BL457" t="s">
        <v>194</v>
      </c>
      <c r="BM457" t="s">
        <v>5018</v>
      </c>
      <c r="BN457" t="s">
        <v>74</v>
      </c>
      <c r="BO457" t="s">
        <v>74</v>
      </c>
      <c r="BP457" t="s">
        <v>74</v>
      </c>
      <c r="BQ457" t="s">
        <v>74</v>
      </c>
      <c r="BR457" t="s">
        <v>95</v>
      </c>
      <c r="BS457" t="s">
        <v>5019</v>
      </c>
      <c r="BT457" t="str">
        <f>HYPERLINK("https%3A%2F%2Fwww.webofscience.com%2Fwos%2Fwoscc%2Ffull-record%2FWOS:A1992HH40600009","View Full Record in Web of Science")</f>
        <v>View Full Record in Web of Science</v>
      </c>
    </row>
    <row r="458" spans="1:72" x14ac:dyDescent="0.15">
      <c r="A458" t="s">
        <v>72</v>
      </c>
      <c r="B458" t="s">
        <v>5020</v>
      </c>
      <c r="C458" t="s">
        <v>74</v>
      </c>
      <c r="D458" t="s">
        <v>74</v>
      </c>
      <c r="E458" t="s">
        <v>74</v>
      </c>
      <c r="F458" t="s">
        <v>5020</v>
      </c>
      <c r="G458" t="s">
        <v>74</v>
      </c>
      <c r="H458" t="s">
        <v>74</v>
      </c>
      <c r="I458" t="s">
        <v>5021</v>
      </c>
      <c r="J458" t="s">
        <v>828</v>
      </c>
      <c r="K458" t="s">
        <v>74</v>
      </c>
      <c r="L458" t="s">
        <v>74</v>
      </c>
      <c r="M458" t="s">
        <v>77</v>
      </c>
      <c r="N458" t="s">
        <v>78</v>
      </c>
      <c r="O458" t="s">
        <v>74</v>
      </c>
      <c r="P458" t="s">
        <v>74</v>
      </c>
      <c r="Q458" t="s">
        <v>74</v>
      </c>
      <c r="R458" t="s">
        <v>74</v>
      </c>
      <c r="S458" t="s">
        <v>74</v>
      </c>
      <c r="T458" t="s">
        <v>74</v>
      </c>
      <c r="U458" t="s">
        <v>5022</v>
      </c>
      <c r="V458" t="s">
        <v>5023</v>
      </c>
      <c r="W458" t="s">
        <v>5024</v>
      </c>
      <c r="X458" t="s">
        <v>5025</v>
      </c>
      <c r="Y458" t="s">
        <v>5026</v>
      </c>
      <c r="Z458" t="s">
        <v>74</v>
      </c>
      <c r="AA458" t="s">
        <v>5027</v>
      </c>
      <c r="AB458" t="s">
        <v>5028</v>
      </c>
      <c r="AC458" t="s">
        <v>74</v>
      </c>
      <c r="AD458" t="s">
        <v>74</v>
      </c>
      <c r="AE458" t="s">
        <v>74</v>
      </c>
      <c r="AF458" t="s">
        <v>74</v>
      </c>
      <c r="AG458">
        <v>8</v>
      </c>
      <c r="AH458">
        <v>24</v>
      </c>
      <c r="AI458">
        <v>24</v>
      </c>
      <c r="AJ458">
        <v>1</v>
      </c>
      <c r="AK458">
        <v>3</v>
      </c>
      <c r="AL458" t="s">
        <v>352</v>
      </c>
      <c r="AM458" t="s">
        <v>309</v>
      </c>
      <c r="AN458" t="s">
        <v>833</v>
      </c>
      <c r="AO458" t="s">
        <v>834</v>
      </c>
      <c r="AP458" t="s">
        <v>74</v>
      </c>
      <c r="AQ458" t="s">
        <v>74</v>
      </c>
      <c r="AR458" t="s">
        <v>835</v>
      </c>
      <c r="AS458" t="s">
        <v>836</v>
      </c>
      <c r="AT458" t="s">
        <v>4642</v>
      </c>
      <c r="AU458">
        <v>1992</v>
      </c>
      <c r="AV458">
        <v>27</v>
      </c>
      <c r="AW458">
        <v>2</v>
      </c>
      <c r="AX458" t="s">
        <v>74</v>
      </c>
      <c r="AY458" t="s">
        <v>74</v>
      </c>
      <c r="AZ458" t="s">
        <v>74</v>
      </c>
      <c r="BA458" t="s">
        <v>74</v>
      </c>
      <c r="BB458">
        <v>341</v>
      </c>
      <c r="BC458">
        <v>346</v>
      </c>
      <c r="BD458" t="s">
        <v>74</v>
      </c>
      <c r="BE458" t="s">
        <v>5029</v>
      </c>
      <c r="BF458" t="str">
        <f>HYPERLINK("http://dx.doi.org/10.1029/91RS02191","http://dx.doi.org/10.1029/91RS02191")</f>
        <v>http://dx.doi.org/10.1029/91RS02191</v>
      </c>
      <c r="BG458" t="s">
        <v>74</v>
      </c>
      <c r="BH458" t="s">
        <v>74</v>
      </c>
      <c r="BI458">
        <v>6</v>
      </c>
      <c r="BJ458" t="s">
        <v>838</v>
      </c>
      <c r="BK458" t="s">
        <v>92</v>
      </c>
      <c r="BL458" t="s">
        <v>838</v>
      </c>
      <c r="BM458" t="s">
        <v>5030</v>
      </c>
      <c r="BN458" t="s">
        <v>74</v>
      </c>
      <c r="BO458" t="s">
        <v>74</v>
      </c>
      <c r="BP458" t="s">
        <v>74</v>
      </c>
      <c r="BQ458" t="s">
        <v>74</v>
      </c>
      <c r="BR458" t="s">
        <v>95</v>
      </c>
      <c r="BS458" t="s">
        <v>5031</v>
      </c>
      <c r="BT458" t="str">
        <f>HYPERLINK("https%3A%2F%2Fwww.webofscience.com%2Fwos%2Fwoscc%2Ffull-record%2FWOS:A1992HM40100025","View Full Record in Web of Science")</f>
        <v>View Full Record in Web of Science</v>
      </c>
    </row>
    <row r="459" spans="1:72" x14ac:dyDescent="0.15">
      <c r="A459" t="s">
        <v>72</v>
      </c>
      <c r="B459" t="s">
        <v>5032</v>
      </c>
      <c r="C459" t="s">
        <v>74</v>
      </c>
      <c r="D459" t="s">
        <v>74</v>
      </c>
      <c r="E459" t="s">
        <v>74</v>
      </c>
      <c r="F459" t="s">
        <v>5032</v>
      </c>
      <c r="G459" t="s">
        <v>74</v>
      </c>
      <c r="H459" t="s">
        <v>74</v>
      </c>
      <c r="I459" t="s">
        <v>5033</v>
      </c>
      <c r="J459" t="s">
        <v>5034</v>
      </c>
      <c r="K459" t="s">
        <v>74</v>
      </c>
      <c r="L459" t="s">
        <v>74</v>
      </c>
      <c r="M459" t="s">
        <v>77</v>
      </c>
      <c r="N459" t="s">
        <v>78</v>
      </c>
      <c r="O459" t="s">
        <v>74</v>
      </c>
      <c r="P459" t="s">
        <v>74</v>
      </c>
      <c r="Q459" t="s">
        <v>74</v>
      </c>
      <c r="R459" t="s">
        <v>74</v>
      </c>
      <c r="S459" t="s">
        <v>74</v>
      </c>
      <c r="T459" t="s">
        <v>5035</v>
      </c>
      <c r="U459" t="s">
        <v>74</v>
      </c>
      <c r="V459" t="s">
        <v>5036</v>
      </c>
      <c r="W459" t="s">
        <v>74</v>
      </c>
      <c r="X459" t="s">
        <v>74</v>
      </c>
      <c r="Y459" t="s">
        <v>5037</v>
      </c>
      <c r="Z459" t="s">
        <v>74</v>
      </c>
      <c r="AA459" t="s">
        <v>74</v>
      </c>
      <c r="AB459" t="s">
        <v>74</v>
      </c>
      <c r="AC459" t="s">
        <v>74</v>
      </c>
      <c r="AD459" t="s">
        <v>74</v>
      </c>
      <c r="AE459" t="s">
        <v>74</v>
      </c>
      <c r="AF459" t="s">
        <v>74</v>
      </c>
      <c r="AG459">
        <v>0</v>
      </c>
      <c r="AH459">
        <v>90</v>
      </c>
      <c r="AI459">
        <v>104</v>
      </c>
      <c r="AJ459">
        <v>0</v>
      </c>
      <c r="AK459">
        <v>6</v>
      </c>
      <c r="AL459" t="s">
        <v>5038</v>
      </c>
      <c r="AM459" t="s">
        <v>5039</v>
      </c>
      <c r="AN459" t="s">
        <v>5040</v>
      </c>
      <c r="AO459" t="s">
        <v>5041</v>
      </c>
      <c r="AP459" t="s">
        <v>74</v>
      </c>
      <c r="AQ459" t="s">
        <v>74</v>
      </c>
      <c r="AR459" t="s">
        <v>5042</v>
      </c>
      <c r="AS459" t="s">
        <v>5043</v>
      </c>
      <c r="AT459" t="s">
        <v>4389</v>
      </c>
      <c r="AU459">
        <v>1992</v>
      </c>
      <c r="AV459">
        <v>65</v>
      </c>
      <c r="AW459">
        <v>1</v>
      </c>
      <c r="AX459" t="s">
        <v>74</v>
      </c>
      <c r="AY459" t="s">
        <v>74</v>
      </c>
      <c r="AZ459" t="s">
        <v>74</v>
      </c>
      <c r="BA459" t="s">
        <v>74</v>
      </c>
      <c r="BB459">
        <v>17</v>
      </c>
      <c r="BC459">
        <v>63</v>
      </c>
      <c r="BD459" t="s">
        <v>74</v>
      </c>
      <c r="BE459" t="s">
        <v>74</v>
      </c>
      <c r="BF459" t="s">
        <v>74</v>
      </c>
      <c r="BG459" t="s">
        <v>74</v>
      </c>
      <c r="BH459" t="s">
        <v>74</v>
      </c>
      <c r="BI459">
        <v>47</v>
      </c>
      <c r="BJ459" t="s">
        <v>660</v>
      </c>
      <c r="BK459" t="s">
        <v>92</v>
      </c>
      <c r="BL459" t="s">
        <v>662</v>
      </c>
      <c r="BM459" t="s">
        <v>5044</v>
      </c>
      <c r="BN459" t="s">
        <v>74</v>
      </c>
      <c r="BO459" t="s">
        <v>74</v>
      </c>
      <c r="BP459" t="s">
        <v>74</v>
      </c>
      <c r="BQ459" t="s">
        <v>74</v>
      </c>
      <c r="BR459" t="s">
        <v>95</v>
      </c>
      <c r="BS459" t="s">
        <v>5045</v>
      </c>
      <c r="BT459" t="str">
        <f>HYPERLINK("https%3A%2F%2Fwww.webofscience.com%2Fwos%2Fwoscc%2Ffull-record%2FWOS:A1992JR37000003","View Full Record in Web of Science")</f>
        <v>View Full Record in Web of Science</v>
      </c>
    </row>
    <row r="460" spans="1:72" x14ac:dyDescent="0.15">
      <c r="A460" t="s">
        <v>72</v>
      </c>
      <c r="B460" t="s">
        <v>5046</v>
      </c>
      <c r="C460" t="s">
        <v>74</v>
      </c>
      <c r="D460" t="s">
        <v>74</v>
      </c>
      <c r="E460" t="s">
        <v>74</v>
      </c>
      <c r="F460" t="s">
        <v>5046</v>
      </c>
      <c r="G460" t="s">
        <v>74</v>
      </c>
      <c r="H460" t="s">
        <v>74</v>
      </c>
      <c r="I460" t="s">
        <v>5047</v>
      </c>
      <c r="J460" t="s">
        <v>5048</v>
      </c>
      <c r="K460" t="s">
        <v>74</v>
      </c>
      <c r="L460" t="s">
        <v>74</v>
      </c>
      <c r="M460" t="s">
        <v>77</v>
      </c>
      <c r="N460" t="s">
        <v>78</v>
      </c>
      <c r="O460" t="s">
        <v>74</v>
      </c>
      <c r="P460" t="s">
        <v>74</v>
      </c>
      <c r="Q460" t="s">
        <v>74</v>
      </c>
      <c r="R460" t="s">
        <v>74</v>
      </c>
      <c r="S460" t="s">
        <v>74</v>
      </c>
      <c r="T460" t="s">
        <v>5049</v>
      </c>
      <c r="U460" t="s">
        <v>5050</v>
      </c>
      <c r="V460" t="s">
        <v>5051</v>
      </c>
      <c r="W460" t="s">
        <v>5052</v>
      </c>
      <c r="X460" t="s">
        <v>183</v>
      </c>
      <c r="Y460" t="s">
        <v>5053</v>
      </c>
      <c r="Z460" t="s">
        <v>74</v>
      </c>
      <c r="AA460" t="s">
        <v>2277</v>
      </c>
      <c r="AB460" t="s">
        <v>2278</v>
      </c>
      <c r="AC460" t="s">
        <v>74</v>
      </c>
      <c r="AD460" t="s">
        <v>74</v>
      </c>
      <c r="AE460" t="s">
        <v>74</v>
      </c>
      <c r="AF460" t="s">
        <v>74</v>
      </c>
      <c r="AG460">
        <v>12</v>
      </c>
      <c r="AH460">
        <v>0</v>
      </c>
      <c r="AI460">
        <v>0</v>
      </c>
      <c r="AJ460">
        <v>0</v>
      </c>
      <c r="AK460">
        <v>3</v>
      </c>
      <c r="AL460" t="s">
        <v>5054</v>
      </c>
      <c r="AM460" t="s">
        <v>635</v>
      </c>
      <c r="AN460" t="s">
        <v>5055</v>
      </c>
      <c r="AO460" t="s">
        <v>5056</v>
      </c>
      <c r="AP460" t="s">
        <v>74</v>
      </c>
      <c r="AQ460" t="s">
        <v>74</v>
      </c>
      <c r="AR460" t="s">
        <v>5048</v>
      </c>
      <c r="AS460" t="s">
        <v>5057</v>
      </c>
      <c r="AT460" t="s">
        <v>4389</v>
      </c>
      <c r="AU460">
        <v>1992</v>
      </c>
      <c r="AV460">
        <v>6</v>
      </c>
      <c r="AW460">
        <v>1</v>
      </c>
      <c r="AX460" t="s">
        <v>74</v>
      </c>
      <c r="AY460" t="s">
        <v>74</v>
      </c>
      <c r="AZ460" t="s">
        <v>74</v>
      </c>
      <c r="BA460" t="s">
        <v>74</v>
      </c>
      <c r="BB460">
        <v>295</v>
      </c>
      <c r="BC460">
        <v>299</v>
      </c>
      <c r="BD460" t="s">
        <v>74</v>
      </c>
      <c r="BE460" t="s">
        <v>74</v>
      </c>
      <c r="BF460" t="s">
        <v>74</v>
      </c>
      <c r="BG460" t="s">
        <v>74</v>
      </c>
      <c r="BH460" t="s">
        <v>74</v>
      </c>
      <c r="BI460">
        <v>5</v>
      </c>
      <c r="BJ460" t="s">
        <v>5058</v>
      </c>
      <c r="BK460" t="s">
        <v>92</v>
      </c>
      <c r="BL460" t="s">
        <v>5058</v>
      </c>
      <c r="BM460" t="s">
        <v>5059</v>
      </c>
      <c r="BN460" t="s">
        <v>74</v>
      </c>
      <c r="BO460" t="s">
        <v>74</v>
      </c>
      <c r="BP460" t="s">
        <v>74</v>
      </c>
      <c r="BQ460" t="s">
        <v>74</v>
      </c>
      <c r="BR460" t="s">
        <v>95</v>
      </c>
      <c r="BS460" t="s">
        <v>5060</v>
      </c>
      <c r="BT460" t="str">
        <f>HYPERLINK("https%3A%2F%2Fwww.webofscience.com%2Fwos%2Fwoscc%2Ffull-record%2FWOS:A1992JC06000028","View Full Record in Web of Science")</f>
        <v>View Full Record in Web of Science</v>
      </c>
    </row>
    <row r="461" spans="1:72" x14ac:dyDescent="0.15">
      <c r="A461" t="s">
        <v>72</v>
      </c>
      <c r="B461" t="s">
        <v>5061</v>
      </c>
      <c r="C461" t="s">
        <v>74</v>
      </c>
      <c r="D461" t="s">
        <v>74</v>
      </c>
      <c r="E461" t="s">
        <v>74</v>
      </c>
      <c r="F461" t="s">
        <v>5061</v>
      </c>
      <c r="G461" t="s">
        <v>74</v>
      </c>
      <c r="H461" t="s">
        <v>74</v>
      </c>
      <c r="I461" t="s">
        <v>5062</v>
      </c>
      <c r="J461" t="s">
        <v>4125</v>
      </c>
      <c r="K461" t="s">
        <v>74</v>
      </c>
      <c r="L461" t="s">
        <v>74</v>
      </c>
      <c r="M461" t="s">
        <v>77</v>
      </c>
      <c r="N461" t="s">
        <v>78</v>
      </c>
      <c r="O461" t="s">
        <v>74</v>
      </c>
      <c r="P461" t="s">
        <v>74</v>
      </c>
      <c r="Q461" t="s">
        <v>74</v>
      </c>
      <c r="R461" t="s">
        <v>74</v>
      </c>
      <c r="S461" t="s">
        <v>74</v>
      </c>
      <c r="T461" t="s">
        <v>5063</v>
      </c>
      <c r="U461" t="s">
        <v>74</v>
      </c>
      <c r="V461" t="s">
        <v>5064</v>
      </c>
      <c r="W461" t="s">
        <v>74</v>
      </c>
      <c r="X461" t="s">
        <v>74</v>
      </c>
      <c r="Y461" t="s">
        <v>5065</v>
      </c>
      <c r="Z461" t="s">
        <v>74</v>
      </c>
      <c r="AA461" t="s">
        <v>5066</v>
      </c>
      <c r="AB461" t="s">
        <v>74</v>
      </c>
      <c r="AC461" t="s">
        <v>74</v>
      </c>
      <c r="AD461" t="s">
        <v>74</v>
      </c>
      <c r="AE461" t="s">
        <v>74</v>
      </c>
      <c r="AF461" t="s">
        <v>74</v>
      </c>
      <c r="AG461">
        <v>14</v>
      </c>
      <c r="AH461">
        <v>2</v>
      </c>
      <c r="AI461">
        <v>3</v>
      </c>
      <c r="AJ461">
        <v>0</v>
      </c>
      <c r="AK461">
        <v>2</v>
      </c>
      <c r="AL461" t="s">
        <v>4131</v>
      </c>
      <c r="AM461" t="s">
        <v>4132</v>
      </c>
      <c r="AN461" t="s">
        <v>4133</v>
      </c>
      <c r="AO461" t="s">
        <v>4134</v>
      </c>
      <c r="AP461" t="s">
        <v>74</v>
      </c>
      <c r="AQ461" t="s">
        <v>74</v>
      </c>
      <c r="AR461" t="s">
        <v>4135</v>
      </c>
      <c r="AS461" t="s">
        <v>4136</v>
      </c>
      <c r="AT461" t="s">
        <v>4389</v>
      </c>
      <c r="AU461">
        <v>1992</v>
      </c>
      <c r="AV461">
        <v>35</v>
      </c>
      <c r="AW461">
        <v>3</v>
      </c>
      <c r="AX461" t="s">
        <v>74</v>
      </c>
      <c r="AY461" t="s">
        <v>74</v>
      </c>
      <c r="AZ461" t="s">
        <v>74</v>
      </c>
      <c r="BA461" t="s">
        <v>74</v>
      </c>
      <c r="BB461">
        <v>366</v>
      </c>
      <c r="BC461">
        <v>374</v>
      </c>
      <c r="BD461" t="s">
        <v>74</v>
      </c>
      <c r="BE461" t="s">
        <v>74</v>
      </c>
      <c r="BF461" t="s">
        <v>74</v>
      </c>
      <c r="BG461" t="s">
        <v>74</v>
      </c>
      <c r="BH461" t="s">
        <v>74</v>
      </c>
      <c r="BI461">
        <v>9</v>
      </c>
      <c r="BJ461" t="s">
        <v>3781</v>
      </c>
      <c r="BK461" t="s">
        <v>92</v>
      </c>
      <c r="BL461" t="s">
        <v>1157</v>
      </c>
      <c r="BM461" t="s">
        <v>5067</v>
      </c>
      <c r="BN461" t="s">
        <v>74</v>
      </c>
      <c r="BO461" t="s">
        <v>74</v>
      </c>
      <c r="BP461" t="s">
        <v>74</v>
      </c>
      <c r="BQ461" t="s">
        <v>74</v>
      </c>
      <c r="BR461" t="s">
        <v>95</v>
      </c>
      <c r="BS461" t="s">
        <v>5068</v>
      </c>
      <c r="BT461" t="str">
        <f>HYPERLINK("https%3A%2F%2Fwww.webofscience.com%2Fwos%2Fwoscc%2Ffull-record%2FWOS:A1992HK81700011","View Full Record in Web of Science")</f>
        <v>View Full Record in Web of Science</v>
      </c>
    </row>
    <row r="462" spans="1:72" x14ac:dyDescent="0.15">
      <c r="A462" t="s">
        <v>72</v>
      </c>
      <c r="B462" t="s">
        <v>5069</v>
      </c>
      <c r="C462" t="s">
        <v>74</v>
      </c>
      <c r="D462" t="s">
        <v>74</v>
      </c>
      <c r="E462" t="s">
        <v>74</v>
      </c>
      <c r="F462" t="s">
        <v>5069</v>
      </c>
      <c r="G462" t="s">
        <v>74</v>
      </c>
      <c r="H462" t="s">
        <v>74</v>
      </c>
      <c r="I462" t="s">
        <v>5070</v>
      </c>
      <c r="J462" t="s">
        <v>5071</v>
      </c>
      <c r="K462" t="s">
        <v>74</v>
      </c>
      <c r="L462" t="s">
        <v>74</v>
      </c>
      <c r="M462" t="s">
        <v>77</v>
      </c>
      <c r="N462" t="s">
        <v>78</v>
      </c>
      <c r="O462" t="s">
        <v>74</v>
      </c>
      <c r="P462" t="s">
        <v>74</v>
      </c>
      <c r="Q462" t="s">
        <v>74</v>
      </c>
      <c r="R462" t="s">
        <v>74</v>
      </c>
      <c r="S462" t="s">
        <v>74</v>
      </c>
      <c r="T462" t="s">
        <v>74</v>
      </c>
      <c r="U462" t="s">
        <v>74</v>
      </c>
      <c r="V462" t="s">
        <v>5072</v>
      </c>
      <c r="W462" t="s">
        <v>74</v>
      </c>
      <c r="X462" t="s">
        <v>74</v>
      </c>
      <c r="Y462" t="s">
        <v>5073</v>
      </c>
      <c r="Z462" t="s">
        <v>74</v>
      </c>
      <c r="AA462" t="s">
        <v>74</v>
      </c>
      <c r="AB462" t="s">
        <v>5074</v>
      </c>
      <c r="AC462" t="s">
        <v>74</v>
      </c>
      <c r="AD462" t="s">
        <v>74</v>
      </c>
      <c r="AE462" t="s">
        <v>74</v>
      </c>
      <c r="AF462" t="s">
        <v>74</v>
      </c>
      <c r="AG462">
        <v>0</v>
      </c>
      <c r="AH462">
        <v>9</v>
      </c>
      <c r="AI462">
        <v>9</v>
      </c>
      <c r="AJ462">
        <v>0</v>
      </c>
      <c r="AK462">
        <v>0</v>
      </c>
      <c r="AL462" t="s">
        <v>1044</v>
      </c>
      <c r="AM462" t="s">
        <v>1045</v>
      </c>
      <c r="AN462" t="s">
        <v>1046</v>
      </c>
      <c r="AO462" t="s">
        <v>5075</v>
      </c>
      <c r="AP462" t="s">
        <v>74</v>
      </c>
      <c r="AQ462" t="s">
        <v>74</v>
      </c>
      <c r="AR462" t="s">
        <v>5076</v>
      </c>
      <c r="AS462" t="s">
        <v>5077</v>
      </c>
      <c r="AT462" t="s">
        <v>4389</v>
      </c>
      <c r="AU462">
        <v>1992</v>
      </c>
      <c r="AV462" t="s">
        <v>5078</v>
      </c>
      <c r="AW462">
        <v>2</v>
      </c>
      <c r="AX462" t="s">
        <v>74</v>
      </c>
      <c r="AY462" t="s">
        <v>74</v>
      </c>
      <c r="AZ462" t="s">
        <v>74</v>
      </c>
      <c r="BA462" t="s">
        <v>74</v>
      </c>
      <c r="BB462">
        <v>119</v>
      </c>
      <c r="BC462">
        <v>132</v>
      </c>
      <c r="BD462" t="s">
        <v>74</v>
      </c>
      <c r="BE462" t="s">
        <v>5079</v>
      </c>
      <c r="BF462" t="str">
        <f>HYPERLINK("http://dx.doi.org/10.1034/j.1600-0870.1992.t01-1-00003.x","http://dx.doi.org/10.1034/j.1600-0870.1992.t01-1-00003.x")</f>
        <v>http://dx.doi.org/10.1034/j.1600-0870.1992.t01-1-00003.x</v>
      </c>
      <c r="BG462" t="s">
        <v>74</v>
      </c>
      <c r="BH462" t="s">
        <v>74</v>
      </c>
      <c r="BI462">
        <v>14</v>
      </c>
      <c r="BJ462" t="s">
        <v>392</v>
      </c>
      <c r="BK462" t="s">
        <v>92</v>
      </c>
      <c r="BL462" t="s">
        <v>392</v>
      </c>
      <c r="BM462" t="s">
        <v>5080</v>
      </c>
      <c r="BN462" t="s">
        <v>74</v>
      </c>
      <c r="BO462" t="s">
        <v>74</v>
      </c>
      <c r="BP462" t="s">
        <v>74</v>
      </c>
      <c r="BQ462" t="s">
        <v>74</v>
      </c>
      <c r="BR462" t="s">
        <v>95</v>
      </c>
      <c r="BS462" t="s">
        <v>5081</v>
      </c>
      <c r="BT462" t="str">
        <f>HYPERLINK("https%3A%2F%2Fwww.webofscience.com%2Fwos%2Fwoscc%2Ffull-record%2FWOS:A1992HJ89100003","View Full Record in Web of Science")</f>
        <v>View Full Record in Web of Science</v>
      </c>
    </row>
    <row r="463" spans="1:72" x14ac:dyDescent="0.15">
      <c r="A463" t="s">
        <v>72</v>
      </c>
      <c r="B463" t="s">
        <v>5082</v>
      </c>
      <c r="C463" t="s">
        <v>74</v>
      </c>
      <c r="D463" t="s">
        <v>74</v>
      </c>
      <c r="E463" t="s">
        <v>74</v>
      </c>
      <c r="F463" t="s">
        <v>5082</v>
      </c>
      <c r="G463" t="s">
        <v>74</v>
      </c>
      <c r="H463" t="s">
        <v>74</v>
      </c>
      <c r="I463" t="s">
        <v>5083</v>
      </c>
      <c r="J463" t="s">
        <v>5071</v>
      </c>
      <c r="K463" t="s">
        <v>74</v>
      </c>
      <c r="L463" t="s">
        <v>74</v>
      </c>
      <c r="M463" t="s">
        <v>77</v>
      </c>
      <c r="N463" t="s">
        <v>647</v>
      </c>
      <c r="O463" t="s">
        <v>5084</v>
      </c>
      <c r="P463" t="s">
        <v>5085</v>
      </c>
      <c r="Q463" t="s">
        <v>5086</v>
      </c>
      <c r="R463" t="s">
        <v>74</v>
      </c>
      <c r="S463" t="s">
        <v>74</v>
      </c>
      <c r="T463" t="s">
        <v>74</v>
      </c>
      <c r="U463" t="s">
        <v>74</v>
      </c>
      <c r="V463" t="s">
        <v>5087</v>
      </c>
      <c r="W463" t="s">
        <v>74</v>
      </c>
      <c r="X463" t="s">
        <v>74</v>
      </c>
      <c r="Y463" t="s">
        <v>5088</v>
      </c>
      <c r="Z463" t="s">
        <v>74</v>
      </c>
      <c r="AA463" t="s">
        <v>74</v>
      </c>
      <c r="AB463" t="s">
        <v>74</v>
      </c>
      <c r="AC463" t="s">
        <v>74</v>
      </c>
      <c r="AD463" t="s">
        <v>74</v>
      </c>
      <c r="AE463" t="s">
        <v>74</v>
      </c>
      <c r="AF463" t="s">
        <v>74</v>
      </c>
      <c r="AG463">
        <v>0</v>
      </c>
      <c r="AH463">
        <v>27</v>
      </c>
      <c r="AI463">
        <v>27</v>
      </c>
      <c r="AJ463">
        <v>0</v>
      </c>
      <c r="AK463">
        <v>1</v>
      </c>
      <c r="AL463" t="s">
        <v>925</v>
      </c>
      <c r="AM463" t="s">
        <v>926</v>
      </c>
      <c r="AN463" t="s">
        <v>927</v>
      </c>
      <c r="AO463" t="s">
        <v>5075</v>
      </c>
      <c r="AP463" t="s">
        <v>74</v>
      </c>
      <c r="AQ463" t="s">
        <v>74</v>
      </c>
      <c r="AR463" t="s">
        <v>5076</v>
      </c>
      <c r="AS463" t="s">
        <v>5077</v>
      </c>
      <c r="AT463" t="s">
        <v>4389</v>
      </c>
      <c r="AU463">
        <v>1992</v>
      </c>
      <c r="AV463" t="s">
        <v>5078</v>
      </c>
      <c r="AW463">
        <v>2</v>
      </c>
      <c r="AX463" t="s">
        <v>74</v>
      </c>
      <c r="AY463" t="s">
        <v>74</v>
      </c>
      <c r="AZ463" t="s">
        <v>74</v>
      </c>
      <c r="BA463" t="s">
        <v>74</v>
      </c>
      <c r="BB463">
        <v>180</v>
      </c>
      <c r="BC463">
        <v>196</v>
      </c>
      <c r="BD463" t="s">
        <v>74</v>
      </c>
      <c r="BE463" t="s">
        <v>5089</v>
      </c>
      <c r="BF463" t="str">
        <f>HYPERLINK("http://dx.doi.org/10.1034/j.1600-0870.1992.t01-1-00007.x","http://dx.doi.org/10.1034/j.1600-0870.1992.t01-1-00007.x")</f>
        <v>http://dx.doi.org/10.1034/j.1600-0870.1992.t01-1-00007.x</v>
      </c>
      <c r="BG463" t="s">
        <v>74</v>
      </c>
      <c r="BH463" t="s">
        <v>74</v>
      </c>
      <c r="BI463">
        <v>17</v>
      </c>
      <c r="BJ463" t="s">
        <v>392</v>
      </c>
      <c r="BK463" t="s">
        <v>661</v>
      </c>
      <c r="BL463" t="s">
        <v>392</v>
      </c>
      <c r="BM463" t="s">
        <v>5080</v>
      </c>
      <c r="BN463" t="s">
        <v>74</v>
      </c>
      <c r="BO463" t="s">
        <v>74</v>
      </c>
      <c r="BP463" t="s">
        <v>74</v>
      </c>
      <c r="BQ463" t="s">
        <v>74</v>
      </c>
      <c r="BR463" t="s">
        <v>95</v>
      </c>
      <c r="BS463" t="s">
        <v>5090</v>
      </c>
      <c r="BT463" t="str">
        <f>HYPERLINK("https%3A%2F%2Fwww.webofscience.com%2Fwos%2Fwoscc%2Ffull-record%2FWOS:A1992HJ89100007","View Full Record in Web of Science")</f>
        <v>View Full Record in Web of Science</v>
      </c>
    </row>
    <row r="464" spans="1:72" x14ac:dyDescent="0.15">
      <c r="A464" t="s">
        <v>72</v>
      </c>
      <c r="B464" t="s">
        <v>5091</v>
      </c>
      <c r="C464" t="s">
        <v>74</v>
      </c>
      <c r="D464" t="s">
        <v>74</v>
      </c>
      <c r="E464" t="s">
        <v>74</v>
      </c>
      <c r="F464" t="s">
        <v>5091</v>
      </c>
      <c r="G464" t="s">
        <v>74</v>
      </c>
      <c r="H464" t="s">
        <v>74</v>
      </c>
      <c r="I464" t="s">
        <v>5092</v>
      </c>
      <c r="J464" t="s">
        <v>5093</v>
      </c>
      <c r="K464" t="s">
        <v>74</v>
      </c>
      <c r="L464" t="s">
        <v>74</v>
      </c>
      <c r="M464" t="s">
        <v>77</v>
      </c>
      <c r="N464" t="s">
        <v>78</v>
      </c>
      <c r="O464" t="s">
        <v>74</v>
      </c>
      <c r="P464" t="s">
        <v>74</v>
      </c>
      <c r="Q464" t="s">
        <v>74</v>
      </c>
      <c r="R464" t="s">
        <v>74</v>
      </c>
      <c r="S464" t="s">
        <v>74</v>
      </c>
      <c r="T464" t="s">
        <v>74</v>
      </c>
      <c r="U464" t="s">
        <v>74</v>
      </c>
      <c r="V464" t="s">
        <v>5094</v>
      </c>
      <c r="W464" t="s">
        <v>74</v>
      </c>
      <c r="X464" t="s">
        <v>74</v>
      </c>
      <c r="Y464" t="s">
        <v>5095</v>
      </c>
      <c r="Z464" t="s">
        <v>74</v>
      </c>
      <c r="AA464" t="s">
        <v>5096</v>
      </c>
      <c r="AB464" t="s">
        <v>5097</v>
      </c>
      <c r="AC464" t="s">
        <v>74</v>
      </c>
      <c r="AD464" t="s">
        <v>74</v>
      </c>
      <c r="AE464" t="s">
        <v>74</v>
      </c>
      <c r="AF464" t="s">
        <v>74</v>
      </c>
      <c r="AG464">
        <v>6</v>
      </c>
      <c r="AH464">
        <v>8</v>
      </c>
      <c r="AI464">
        <v>9</v>
      </c>
      <c r="AJ464">
        <v>0</v>
      </c>
      <c r="AK464">
        <v>3</v>
      </c>
      <c r="AL464" t="s">
        <v>5098</v>
      </c>
      <c r="AM464" t="s">
        <v>5099</v>
      </c>
      <c r="AN464" t="s">
        <v>5100</v>
      </c>
      <c r="AO464" t="s">
        <v>5101</v>
      </c>
      <c r="AP464" t="s">
        <v>74</v>
      </c>
      <c r="AQ464" t="s">
        <v>74</v>
      </c>
      <c r="AR464" t="s">
        <v>5102</v>
      </c>
      <c r="AS464" t="s">
        <v>5103</v>
      </c>
      <c r="AT464" t="s">
        <v>4389</v>
      </c>
      <c r="AU464">
        <v>1992</v>
      </c>
      <c r="AV464">
        <v>192</v>
      </c>
      <c r="AW464">
        <v>6</v>
      </c>
      <c r="AX464" t="s">
        <v>74</v>
      </c>
      <c r="AY464" t="s">
        <v>74</v>
      </c>
      <c r="AZ464" t="s">
        <v>74</v>
      </c>
      <c r="BA464" t="s">
        <v>74</v>
      </c>
      <c r="BB464">
        <v>554</v>
      </c>
      <c r="BC464">
        <v>558</v>
      </c>
      <c r="BD464" t="s">
        <v>74</v>
      </c>
      <c r="BE464" t="s">
        <v>74</v>
      </c>
      <c r="BF464" t="s">
        <v>74</v>
      </c>
      <c r="BG464" t="s">
        <v>74</v>
      </c>
      <c r="BH464" t="s">
        <v>74</v>
      </c>
      <c r="BI464">
        <v>5</v>
      </c>
      <c r="BJ464" t="s">
        <v>5104</v>
      </c>
      <c r="BK464" t="s">
        <v>92</v>
      </c>
      <c r="BL464" t="s">
        <v>5104</v>
      </c>
      <c r="BM464" t="s">
        <v>5105</v>
      </c>
      <c r="BN464">
        <v>1575882</v>
      </c>
      <c r="BO464" t="s">
        <v>74</v>
      </c>
      <c r="BP464" t="s">
        <v>74</v>
      </c>
      <c r="BQ464" t="s">
        <v>74</v>
      </c>
      <c r="BR464" t="s">
        <v>95</v>
      </c>
      <c r="BS464" t="s">
        <v>5106</v>
      </c>
      <c r="BT464" t="str">
        <f>HYPERLINK("https%3A%2F%2Fwww.webofscience.com%2Fwos%2Fwoscc%2Ffull-record%2FWOS:A1992HL16600008","View Full Record in Web of Science")</f>
        <v>View Full Record in Web of Science</v>
      </c>
    </row>
    <row r="465" spans="1:72" x14ac:dyDescent="0.15">
      <c r="A465" t="s">
        <v>72</v>
      </c>
      <c r="B465" t="s">
        <v>5107</v>
      </c>
      <c r="C465" t="s">
        <v>74</v>
      </c>
      <c r="D465" t="s">
        <v>74</v>
      </c>
      <c r="E465" t="s">
        <v>74</v>
      </c>
      <c r="F465" t="s">
        <v>5107</v>
      </c>
      <c r="G465" t="s">
        <v>74</v>
      </c>
      <c r="H465" t="s">
        <v>74</v>
      </c>
      <c r="I465" t="s">
        <v>5108</v>
      </c>
      <c r="J465" t="s">
        <v>1204</v>
      </c>
      <c r="K465" t="s">
        <v>74</v>
      </c>
      <c r="L465" t="s">
        <v>74</v>
      </c>
      <c r="M465" t="s">
        <v>77</v>
      </c>
      <c r="N465" t="s">
        <v>156</v>
      </c>
      <c r="O465" t="s">
        <v>74</v>
      </c>
      <c r="P465" t="s">
        <v>74</v>
      </c>
      <c r="Q465" t="s">
        <v>74</v>
      </c>
      <c r="R465" t="s">
        <v>74</v>
      </c>
      <c r="S465" t="s">
        <v>74</v>
      </c>
      <c r="T465" t="s">
        <v>74</v>
      </c>
      <c r="U465" t="s">
        <v>74</v>
      </c>
      <c r="V465" t="s">
        <v>74</v>
      </c>
      <c r="W465" t="s">
        <v>74</v>
      </c>
      <c r="X465" t="s">
        <v>74</v>
      </c>
      <c r="Y465" t="s">
        <v>74</v>
      </c>
      <c r="Z465" t="s">
        <v>74</v>
      </c>
      <c r="AA465" t="s">
        <v>74</v>
      </c>
      <c r="AB465" t="s">
        <v>74</v>
      </c>
      <c r="AC465" t="s">
        <v>74</v>
      </c>
      <c r="AD465" t="s">
        <v>74</v>
      </c>
      <c r="AE465" t="s">
        <v>74</v>
      </c>
      <c r="AF465" t="s">
        <v>74</v>
      </c>
      <c r="AG465">
        <v>1</v>
      </c>
      <c r="AH465">
        <v>1</v>
      </c>
      <c r="AI465">
        <v>1</v>
      </c>
      <c r="AJ465">
        <v>0</v>
      </c>
      <c r="AK465">
        <v>0</v>
      </c>
      <c r="AL465" t="s">
        <v>1205</v>
      </c>
      <c r="AM465" t="s">
        <v>1206</v>
      </c>
      <c r="AN465" t="s">
        <v>1207</v>
      </c>
      <c r="AO465" t="s">
        <v>1208</v>
      </c>
      <c r="AP465" t="s">
        <v>74</v>
      </c>
      <c r="AQ465" t="s">
        <v>74</v>
      </c>
      <c r="AR465" t="s">
        <v>1209</v>
      </c>
      <c r="AS465" t="s">
        <v>1210</v>
      </c>
      <c r="AT465" t="s">
        <v>5109</v>
      </c>
      <c r="AU465">
        <v>1992</v>
      </c>
      <c r="AV465">
        <v>133</v>
      </c>
      <c r="AW465">
        <v>1810</v>
      </c>
      <c r="AX465" t="s">
        <v>74</v>
      </c>
      <c r="AY465" t="s">
        <v>74</v>
      </c>
      <c r="AZ465" t="s">
        <v>74</v>
      </c>
      <c r="BA465" t="s">
        <v>74</v>
      </c>
      <c r="BB465">
        <v>20</v>
      </c>
      <c r="BC465">
        <v>20</v>
      </c>
      <c r="BD465" t="s">
        <v>74</v>
      </c>
      <c r="BE465" t="s">
        <v>74</v>
      </c>
      <c r="BF465" t="s">
        <v>74</v>
      </c>
      <c r="BG465" t="s">
        <v>74</v>
      </c>
      <c r="BH465" t="s">
        <v>74</v>
      </c>
      <c r="BI465">
        <v>1</v>
      </c>
      <c r="BJ465" t="s">
        <v>850</v>
      </c>
      <c r="BK465" t="s">
        <v>92</v>
      </c>
      <c r="BL465" t="s">
        <v>851</v>
      </c>
      <c r="BM465" t="s">
        <v>5110</v>
      </c>
      <c r="BN465" t="s">
        <v>74</v>
      </c>
      <c r="BO465" t="s">
        <v>74</v>
      </c>
      <c r="BP465" t="s">
        <v>74</v>
      </c>
      <c r="BQ465" t="s">
        <v>74</v>
      </c>
      <c r="BR465" t="s">
        <v>95</v>
      </c>
      <c r="BS465" t="s">
        <v>5111</v>
      </c>
      <c r="BT465" t="str">
        <f>HYPERLINK("https%3A%2F%2Fwww.webofscience.com%2Fwos%2Fwoscc%2Ffull-record%2FWOS:A1992HG34900022","View Full Record in Web of Science")</f>
        <v>View Full Record in Web of Science</v>
      </c>
    </row>
    <row r="466" spans="1:72" x14ac:dyDescent="0.15">
      <c r="A466" t="s">
        <v>72</v>
      </c>
      <c r="B466" t="s">
        <v>5112</v>
      </c>
      <c r="C466" t="s">
        <v>74</v>
      </c>
      <c r="D466" t="s">
        <v>74</v>
      </c>
      <c r="E466" t="s">
        <v>74</v>
      </c>
      <c r="F466" t="s">
        <v>5112</v>
      </c>
      <c r="G466" t="s">
        <v>74</v>
      </c>
      <c r="H466" t="s">
        <v>74</v>
      </c>
      <c r="I466" t="s">
        <v>5113</v>
      </c>
      <c r="J466" t="s">
        <v>5114</v>
      </c>
      <c r="K466" t="s">
        <v>74</v>
      </c>
      <c r="L466" t="s">
        <v>74</v>
      </c>
      <c r="M466" t="s">
        <v>77</v>
      </c>
      <c r="N466" t="s">
        <v>52</v>
      </c>
      <c r="O466" t="s">
        <v>74</v>
      </c>
      <c r="P466" t="s">
        <v>74</v>
      </c>
      <c r="Q466" t="s">
        <v>74</v>
      </c>
      <c r="R466" t="s">
        <v>74</v>
      </c>
      <c r="S466" t="s">
        <v>74</v>
      </c>
      <c r="T466" t="s">
        <v>74</v>
      </c>
      <c r="U466" t="s">
        <v>74</v>
      </c>
      <c r="V466" t="s">
        <v>74</v>
      </c>
      <c r="W466" t="s">
        <v>5115</v>
      </c>
      <c r="X466" t="s">
        <v>5116</v>
      </c>
      <c r="Y466" t="s">
        <v>74</v>
      </c>
      <c r="Z466" t="s">
        <v>74</v>
      </c>
      <c r="AA466" t="s">
        <v>74</v>
      </c>
      <c r="AB466" t="s">
        <v>74</v>
      </c>
      <c r="AC466" t="s">
        <v>74</v>
      </c>
      <c r="AD466" t="s">
        <v>74</v>
      </c>
      <c r="AE466" t="s">
        <v>74</v>
      </c>
      <c r="AF466" t="s">
        <v>74</v>
      </c>
      <c r="AG466">
        <v>0</v>
      </c>
      <c r="AH466">
        <v>0</v>
      </c>
      <c r="AI466">
        <v>0</v>
      </c>
      <c r="AJ466">
        <v>0</v>
      </c>
      <c r="AK466">
        <v>0</v>
      </c>
      <c r="AL466" t="s">
        <v>5117</v>
      </c>
      <c r="AM466" t="s">
        <v>516</v>
      </c>
      <c r="AN466" t="s">
        <v>5118</v>
      </c>
      <c r="AO466" t="s">
        <v>5119</v>
      </c>
      <c r="AP466" t="s">
        <v>5120</v>
      </c>
      <c r="AQ466" t="s">
        <v>74</v>
      </c>
      <c r="AR466" t="s">
        <v>5121</v>
      </c>
      <c r="AS466" t="s">
        <v>5122</v>
      </c>
      <c r="AT466" t="s">
        <v>5123</v>
      </c>
      <c r="AU466">
        <v>1992</v>
      </c>
      <c r="AV466">
        <v>6</v>
      </c>
      <c r="AW466">
        <v>5</v>
      </c>
      <c r="AX466">
        <v>2</v>
      </c>
      <c r="AY466" t="s">
        <v>74</v>
      </c>
      <c r="AZ466" t="s">
        <v>74</v>
      </c>
      <c r="BA466" t="s">
        <v>74</v>
      </c>
      <c r="BB466" t="s">
        <v>5124</v>
      </c>
      <c r="BC466" t="s">
        <v>5124</v>
      </c>
      <c r="BD466" t="s">
        <v>74</v>
      </c>
      <c r="BE466" t="s">
        <v>74</v>
      </c>
      <c r="BF466" t="s">
        <v>74</v>
      </c>
      <c r="BG466" t="s">
        <v>74</v>
      </c>
      <c r="BH466" t="s">
        <v>74</v>
      </c>
      <c r="BI466">
        <v>1</v>
      </c>
      <c r="BJ466" t="s">
        <v>5125</v>
      </c>
      <c r="BK466" t="s">
        <v>92</v>
      </c>
      <c r="BL466" t="s">
        <v>5126</v>
      </c>
      <c r="BM466" t="s">
        <v>5127</v>
      </c>
      <c r="BN466" t="s">
        <v>74</v>
      </c>
      <c r="BO466" t="s">
        <v>74</v>
      </c>
      <c r="BP466" t="s">
        <v>74</v>
      </c>
      <c r="BQ466" t="s">
        <v>74</v>
      </c>
      <c r="BR466" t="s">
        <v>95</v>
      </c>
      <c r="BS466" t="s">
        <v>5128</v>
      </c>
      <c r="BT466" t="str">
        <f>HYPERLINK("https%3A%2F%2Fwww.webofscience.com%2Fwos%2Fwoscc%2Ffull-record%2FWOS:A1992HH27101333","View Full Record in Web of Science")</f>
        <v>View Full Record in Web of Science</v>
      </c>
    </row>
    <row r="467" spans="1:72" x14ac:dyDescent="0.15">
      <c r="A467" t="s">
        <v>72</v>
      </c>
      <c r="B467" t="s">
        <v>5129</v>
      </c>
      <c r="C467" t="s">
        <v>74</v>
      </c>
      <c r="D467" t="s">
        <v>74</v>
      </c>
      <c r="E467" t="s">
        <v>74</v>
      </c>
      <c r="F467" t="s">
        <v>5129</v>
      </c>
      <c r="G467" t="s">
        <v>74</v>
      </c>
      <c r="H467" t="s">
        <v>74</v>
      </c>
      <c r="I467" t="s">
        <v>5130</v>
      </c>
      <c r="J467" t="s">
        <v>5131</v>
      </c>
      <c r="K467" t="s">
        <v>74</v>
      </c>
      <c r="L467" t="s">
        <v>74</v>
      </c>
      <c r="M467" t="s">
        <v>5132</v>
      </c>
      <c r="N467" t="s">
        <v>78</v>
      </c>
      <c r="O467" t="s">
        <v>74</v>
      </c>
      <c r="P467" t="s">
        <v>74</v>
      </c>
      <c r="Q467" t="s">
        <v>74</v>
      </c>
      <c r="R467" t="s">
        <v>74</v>
      </c>
      <c r="S467" t="s">
        <v>74</v>
      </c>
      <c r="T467" t="s">
        <v>74</v>
      </c>
      <c r="U467" t="s">
        <v>5133</v>
      </c>
      <c r="V467" t="s">
        <v>5134</v>
      </c>
      <c r="W467" t="s">
        <v>74</v>
      </c>
      <c r="X467" t="s">
        <v>74</v>
      </c>
      <c r="Y467" t="s">
        <v>5135</v>
      </c>
      <c r="Z467" t="s">
        <v>74</v>
      </c>
      <c r="AA467" t="s">
        <v>74</v>
      </c>
      <c r="AB467" t="s">
        <v>74</v>
      </c>
      <c r="AC467" t="s">
        <v>74</v>
      </c>
      <c r="AD467" t="s">
        <v>74</v>
      </c>
      <c r="AE467" t="s">
        <v>74</v>
      </c>
      <c r="AF467" t="s">
        <v>74</v>
      </c>
      <c r="AG467">
        <v>20</v>
      </c>
      <c r="AH467">
        <v>8</v>
      </c>
      <c r="AI467">
        <v>8</v>
      </c>
      <c r="AJ467">
        <v>0</v>
      </c>
      <c r="AK467">
        <v>0</v>
      </c>
      <c r="AL467" t="s">
        <v>5136</v>
      </c>
      <c r="AM467" t="s">
        <v>5137</v>
      </c>
      <c r="AN467" t="s">
        <v>5138</v>
      </c>
      <c r="AO467" t="s">
        <v>5139</v>
      </c>
      <c r="AP467" t="s">
        <v>74</v>
      </c>
      <c r="AQ467" t="s">
        <v>74</v>
      </c>
      <c r="AR467" t="s">
        <v>5140</v>
      </c>
      <c r="AS467" t="s">
        <v>5141</v>
      </c>
      <c r="AT467" t="s">
        <v>5142</v>
      </c>
      <c r="AU467">
        <v>1992</v>
      </c>
      <c r="AV467">
        <v>314</v>
      </c>
      <c r="AW467">
        <v>5</v>
      </c>
      <c r="AX467" t="s">
        <v>74</v>
      </c>
      <c r="AY467" t="s">
        <v>74</v>
      </c>
      <c r="AZ467" t="s">
        <v>74</v>
      </c>
      <c r="BA467" t="s">
        <v>74</v>
      </c>
      <c r="BB467">
        <v>205</v>
      </c>
      <c r="BC467">
        <v>211</v>
      </c>
      <c r="BD467" t="s">
        <v>74</v>
      </c>
      <c r="BE467" t="s">
        <v>74</v>
      </c>
      <c r="BF467" t="s">
        <v>74</v>
      </c>
      <c r="BG467" t="s">
        <v>74</v>
      </c>
      <c r="BH467" t="s">
        <v>74</v>
      </c>
      <c r="BI467">
        <v>7</v>
      </c>
      <c r="BJ467" t="s">
        <v>5143</v>
      </c>
      <c r="BK467" t="s">
        <v>92</v>
      </c>
      <c r="BL467" t="s">
        <v>5144</v>
      </c>
      <c r="BM467" t="s">
        <v>5145</v>
      </c>
      <c r="BN467" t="s">
        <v>74</v>
      </c>
      <c r="BO467" t="s">
        <v>74</v>
      </c>
      <c r="BP467" t="s">
        <v>74</v>
      </c>
      <c r="BQ467" t="s">
        <v>74</v>
      </c>
      <c r="BR467" t="s">
        <v>95</v>
      </c>
      <c r="BS467" t="s">
        <v>5146</v>
      </c>
      <c r="BT467" t="str">
        <f>HYPERLINK("https%3A%2F%2Fwww.webofscience.com%2Fwos%2Fwoscc%2Ffull-record%2FWOS:A1992HH80800003","View Full Record in Web of Science")</f>
        <v>View Full Record in Web of Science</v>
      </c>
    </row>
    <row r="468" spans="1:72" x14ac:dyDescent="0.15">
      <c r="A468" t="s">
        <v>72</v>
      </c>
      <c r="B468" t="s">
        <v>5147</v>
      </c>
      <c r="C468" t="s">
        <v>74</v>
      </c>
      <c r="D468" t="s">
        <v>74</v>
      </c>
      <c r="E468" t="s">
        <v>74</v>
      </c>
      <c r="F468" t="s">
        <v>5147</v>
      </c>
      <c r="G468" t="s">
        <v>74</v>
      </c>
      <c r="H468" t="s">
        <v>74</v>
      </c>
      <c r="I468" t="s">
        <v>5148</v>
      </c>
      <c r="J468" t="s">
        <v>1726</v>
      </c>
      <c r="K468" t="s">
        <v>74</v>
      </c>
      <c r="L468" t="s">
        <v>74</v>
      </c>
      <c r="M468" t="s">
        <v>77</v>
      </c>
      <c r="N468" t="s">
        <v>78</v>
      </c>
      <c r="O468" t="s">
        <v>74</v>
      </c>
      <c r="P468" t="s">
        <v>74</v>
      </c>
      <c r="Q468" t="s">
        <v>74</v>
      </c>
      <c r="R468" t="s">
        <v>74</v>
      </c>
      <c r="S468" t="s">
        <v>74</v>
      </c>
      <c r="T468" t="s">
        <v>74</v>
      </c>
      <c r="U468" t="s">
        <v>5149</v>
      </c>
      <c r="V468" t="s">
        <v>5150</v>
      </c>
      <c r="W468" t="s">
        <v>5151</v>
      </c>
      <c r="X468" t="s">
        <v>5152</v>
      </c>
      <c r="Y468" t="s">
        <v>5153</v>
      </c>
      <c r="Z468" t="s">
        <v>74</v>
      </c>
      <c r="AA468" t="s">
        <v>5154</v>
      </c>
      <c r="AB468" t="s">
        <v>5155</v>
      </c>
      <c r="AC468" t="s">
        <v>74</v>
      </c>
      <c r="AD468" t="s">
        <v>74</v>
      </c>
      <c r="AE468" t="s">
        <v>74</v>
      </c>
      <c r="AF468" t="s">
        <v>74</v>
      </c>
      <c r="AG468">
        <v>27</v>
      </c>
      <c r="AH468">
        <v>143</v>
      </c>
      <c r="AI468">
        <v>148</v>
      </c>
      <c r="AJ468">
        <v>0</v>
      </c>
      <c r="AK468">
        <v>24</v>
      </c>
      <c r="AL468" t="s">
        <v>1728</v>
      </c>
      <c r="AM468" t="s">
        <v>501</v>
      </c>
      <c r="AN468" t="s">
        <v>1729</v>
      </c>
      <c r="AO468" t="s">
        <v>1730</v>
      </c>
      <c r="AP468" t="s">
        <v>74</v>
      </c>
      <c r="AQ468" t="s">
        <v>74</v>
      </c>
      <c r="AR468" t="s">
        <v>1726</v>
      </c>
      <c r="AS468" t="s">
        <v>1731</v>
      </c>
      <c r="AT468" t="s">
        <v>5142</v>
      </c>
      <c r="AU468">
        <v>1992</v>
      </c>
      <c r="AV468">
        <v>355</v>
      </c>
      <c r="AW468">
        <v>6363</v>
      </c>
      <c r="AX468" t="s">
        <v>74</v>
      </c>
      <c r="AY468" t="s">
        <v>74</v>
      </c>
      <c r="AZ468" t="s">
        <v>74</v>
      </c>
      <c r="BA468" t="s">
        <v>74</v>
      </c>
      <c r="BB468">
        <v>810</v>
      </c>
      <c r="BC468">
        <v>812</v>
      </c>
      <c r="BD468" t="s">
        <v>74</v>
      </c>
      <c r="BE468" t="s">
        <v>5156</v>
      </c>
      <c r="BF468" t="str">
        <f>HYPERLINK("http://dx.doi.org/10.1038/355810a0","http://dx.doi.org/10.1038/355810a0")</f>
        <v>http://dx.doi.org/10.1038/355810a0</v>
      </c>
      <c r="BG468" t="s">
        <v>74</v>
      </c>
      <c r="BH468" t="s">
        <v>74</v>
      </c>
      <c r="BI468">
        <v>3</v>
      </c>
      <c r="BJ468" t="s">
        <v>850</v>
      </c>
      <c r="BK468" t="s">
        <v>92</v>
      </c>
      <c r="BL468" t="s">
        <v>851</v>
      </c>
      <c r="BM468" t="s">
        <v>5157</v>
      </c>
      <c r="BN468" t="s">
        <v>74</v>
      </c>
      <c r="BO468" t="s">
        <v>362</v>
      </c>
      <c r="BP468" t="s">
        <v>74</v>
      </c>
      <c r="BQ468" t="s">
        <v>74</v>
      </c>
      <c r="BR468" t="s">
        <v>95</v>
      </c>
      <c r="BS468" t="s">
        <v>5158</v>
      </c>
      <c r="BT468" t="str">
        <f>HYPERLINK("https%3A%2F%2Fwww.webofscience.com%2Fwos%2Fwoscc%2Ffull-record%2FWOS:A1992HF63600050","View Full Record in Web of Science")</f>
        <v>View Full Record in Web of Science</v>
      </c>
    </row>
    <row r="469" spans="1:72" x14ac:dyDescent="0.15">
      <c r="A469" t="s">
        <v>72</v>
      </c>
      <c r="B469" t="s">
        <v>5159</v>
      </c>
      <c r="C469" t="s">
        <v>74</v>
      </c>
      <c r="D469" t="s">
        <v>74</v>
      </c>
      <c r="E469" t="s">
        <v>74</v>
      </c>
      <c r="F469" t="s">
        <v>5159</v>
      </c>
      <c r="G469" t="s">
        <v>74</v>
      </c>
      <c r="H469" t="s">
        <v>74</v>
      </c>
      <c r="I469" t="s">
        <v>5160</v>
      </c>
      <c r="J469" t="s">
        <v>1796</v>
      </c>
      <c r="K469" t="s">
        <v>74</v>
      </c>
      <c r="L469" t="s">
        <v>74</v>
      </c>
      <c r="M469" t="s">
        <v>77</v>
      </c>
      <c r="N469" t="s">
        <v>458</v>
      </c>
      <c r="O469" t="s">
        <v>74</v>
      </c>
      <c r="P469" t="s">
        <v>74</v>
      </c>
      <c r="Q469" t="s">
        <v>74</v>
      </c>
      <c r="R469" t="s">
        <v>74</v>
      </c>
      <c r="S469" t="s">
        <v>74</v>
      </c>
      <c r="T469" t="s">
        <v>74</v>
      </c>
      <c r="U469" t="s">
        <v>5161</v>
      </c>
      <c r="V469" t="s">
        <v>5162</v>
      </c>
      <c r="W469" t="s">
        <v>5163</v>
      </c>
      <c r="X469" t="s">
        <v>5164</v>
      </c>
      <c r="Y469" t="s">
        <v>5165</v>
      </c>
      <c r="Z469" t="s">
        <v>74</v>
      </c>
      <c r="AA469" t="s">
        <v>5166</v>
      </c>
      <c r="AB469" t="s">
        <v>5167</v>
      </c>
      <c r="AC469" t="s">
        <v>74</v>
      </c>
      <c r="AD469" t="s">
        <v>74</v>
      </c>
      <c r="AE469" t="s">
        <v>74</v>
      </c>
      <c r="AF469" t="s">
        <v>74</v>
      </c>
      <c r="AG469">
        <v>113</v>
      </c>
      <c r="AH469">
        <v>776</v>
      </c>
      <c r="AI469">
        <v>841</v>
      </c>
      <c r="AJ469">
        <v>3</v>
      </c>
      <c r="AK469">
        <v>168</v>
      </c>
      <c r="AL469" t="s">
        <v>1802</v>
      </c>
      <c r="AM469" t="s">
        <v>309</v>
      </c>
      <c r="AN469" t="s">
        <v>1803</v>
      </c>
      <c r="AO469" t="s">
        <v>1804</v>
      </c>
      <c r="AP469" t="s">
        <v>1805</v>
      </c>
      <c r="AQ469" t="s">
        <v>74</v>
      </c>
      <c r="AR469" t="s">
        <v>1796</v>
      </c>
      <c r="AS469" t="s">
        <v>1806</v>
      </c>
      <c r="AT469" t="s">
        <v>5168</v>
      </c>
      <c r="AU469">
        <v>1992</v>
      </c>
      <c r="AV469">
        <v>255</v>
      </c>
      <c r="AW469">
        <v>5047</v>
      </c>
      <c r="AX469" t="s">
        <v>74</v>
      </c>
      <c r="AY469" t="s">
        <v>74</v>
      </c>
      <c r="AZ469" t="s">
        <v>74</v>
      </c>
      <c r="BA469" t="s">
        <v>74</v>
      </c>
      <c r="BB469">
        <v>952</v>
      </c>
      <c r="BC469">
        <v>959</v>
      </c>
      <c r="BD469" t="s">
        <v>74</v>
      </c>
      <c r="BE469" t="s">
        <v>5169</v>
      </c>
      <c r="BF469" t="str">
        <f>HYPERLINK("http://dx.doi.org/10.1126/science.1546292","http://dx.doi.org/10.1126/science.1546292")</f>
        <v>http://dx.doi.org/10.1126/science.1546292</v>
      </c>
      <c r="BG469" t="s">
        <v>74</v>
      </c>
      <c r="BH469" t="s">
        <v>74</v>
      </c>
      <c r="BI469">
        <v>8</v>
      </c>
      <c r="BJ469" t="s">
        <v>850</v>
      </c>
      <c r="BK469" t="s">
        <v>92</v>
      </c>
      <c r="BL469" t="s">
        <v>851</v>
      </c>
      <c r="BM469" t="s">
        <v>5170</v>
      </c>
      <c r="BN469">
        <v>1546292</v>
      </c>
      <c r="BO469" t="s">
        <v>74</v>
      </c>
      <c r="BP469" t="s">
        <v>74</v>
      </c>
      <c r="BQ469" t="s">
        <v>74</v>
      </c>
      <c r="BR469" t="s">
        <v>95</v>
      </c>
      <c r="BS469" t="s">
        <v>5171</v>
      </c>
      <c r="BT469" t="str">
        <f>HYPERLINK("https%3A%2F%2Fwww.webofscience.com%2Fwos%2Fwoscc%2Ffull-record%2FWOS:A1992HE60500032","View Full Record in Web of Science")</f>
        <v>View Full Record in Web of Science</v>
      </c>
    </row>
    <row r="470" spans="1:72" x14ac:dyDescent="0.15">
      <c r="A470" t="s">
        <v>72</v>
      </c>
      <c r="B470" t="s">
        <v>5172</v>
      </c>
      <c r="C470" t="s">
        <v>74</v>
      </c>
      <c r="D470" t="s">
        <v>74</v>
      </c>
      <c r="E470" t="s">
        <v>74</v>
      </c>
      <c r="F470" t="s">
        <v>5172</v>
      </c>
      <c r="G470" t="s">
        <v>74</v>
      </c>
      <c r="H470" t="s">
        <v>74</v>
      </c>
      <c r="I470" t="s">
        <v>5173</v>
      </c>
      <c r="J470" t="s">
        <v>1116</v>
      </c>
      <c r="K470" t="s">
        <v>74</v>
      </c>
      <c r="L470" t="s">
        <v>74</v>
      </c>
      <c r="M470" t="s">
        <v>77</v>
      </c>
      <c r="N470" t="s">
        <v>78</v>
      </c>
      <c r="O470" t="s">
        <v>74</v>
      </c>
      <c r="P470" t="s">
        <v>74</v>
      </c>
      <c r="Q470" t="s">
        <v>74</v>
      </c>
      <c r="R470" t="s">
        <v>74</v>
      </c>
      <c r="S470" t="s">
        <v>74</v>
      </c>
      <c r="T470" t="s">
        <v>74</v>
      </c>
      <c r="U470" t="s">
        <v>5174</v>
      </c>
      <c r="V470" t="s">
        <v>5175</v>
      </c>
      <c r="W470" t="s">
        <v>74</v>
      </c>
      <c r="X470" t="s">
        <v>74</v>
      </c>
      <c r="Y470" t="s">
        <v>5176</v>
      </c>
      <c r="Z470" t="s">
        <v>74</v>
      </c>
      <c r="AA470" t="s">
        <v>74</v>
      </c>
      <c r="AB470" t="s">
        <v>74</v>
      </c>
      <c r="AC470" t="s">
        <v>74</v>
      </c>
      <c r="AD470" t="s">
        <v>74</v>
      </c>
      <c r="AE470" t="s">
        <v>74</v>
      </c>
      <c r="AF470" t="s">
        <v>74</v>
      </c>
      <c r="AG470">
        <v>12</v>
      </c>
      <c r="AH470">
        <v>9</v>
      </c>
      <c r="AI470">
        <v>9</v>
      </c>
      <c r="AJ470">
        <v>0</v>
      </c>
      <c r="AK470">
        <v>0</v>
      </c>
      <c r="AL470" t="s">
        <v>352</v>
      </c>
      <c r="AM470" t="s">
        <v>309</v>
      </c>
      <c r="AN470" t="s">
        <v>353</v>
      </c>
      <c r="AO470" t="s">
        <v>1124</v>
      </c>
      <c r="AP470" t="s">
        <v>74</v>
      </c>
      <c r="AQ470" t="s">
        <v>74</v>
      </c>
      <c r="AR470" t="s">
        <v>1125</v>
      </c>
      <c r="AS470" t="s">
        <v>1126</v>
      </c>
      <c r="AT470" t="s">
        <v>5177</v>
      </c>
      <c r="AU470">
        <v>1992</v>
      </c>
      <c r="AV470">
        <v>97</v>
      </c>
      <c r="AW470" t="s">
        <v>5178</v>
      </c>
      <c r="AX470" t="s">
        <v>74</v>
      </c>
      <c r="AY470" t="s">
        <v>74</v>
      </c>
      <c r="AZ470" t="s">
        <v>74</v>
      </c>
      <c r="BA470" t="s">
        <v>74</v>
      </c>
      <c r="BB470">
        <v>2589</v>
      </c>
      <c r="BC470">
        <v>2596</v>
      </c>
      <c r="BD470" t="s">
        <v>74</v>
      </c>
      <c r="BE470" t="s">
        <v>5179</v>
      </c>
      <c r="BF470" t="str">
        <f>HYPERLINK("http://dx.doi.org/10.1029/91JD02681","http://dx.doi.org/10.1029/91JD02681")</f>
        <v>http://dx.doi.org/10.1029/91JD02681</v>
      </c>
      <c r="BG470" t="s">
        <v>74</v>
      </c>
      <c r="BH470" t="s">
        <v>74</v>
      </c>
      <c r="BI470">
        <v>8</v>
      </c>
      <c r="BJ470" t="s">
        <v>379</v>
      </c>
      <c r="BK470" t="s">
        <v>92</v>
      </c>
      <c r="BL470" t="s">
        <v>379</v>
      </c>
      <c r="BM470" t="s">
        <v>5180</v>
      </c>
      <c r="BN470" t="s">
        <v>74</v>
      </c>
      <c r="BO470" t="s">
        <v>74</v>
      </c>
      <c r="BP470" t="s">
        <v>74</v>
      </c>
      <c r="BQ470" t="s">
        <v>74</v>
      </c>
      <c r="BR470" t="s">
        <v>95</v>
      </c>
      <c r="BS470" t="s">
        <v>5181</v>
      </c>
      <c r="BT470" t="str">
        <f>HYPERLINK("https%3A%2F%2Fwww.webofscience.com%2Fwos%2Fwoscc%2Ffull-record%2FWOS:A1992HE95700014","View Full Record in Web of Science")</f>
        <v>View Full Record in Web of Science</v>
      </c>
    </row>
    <row r="471" spans="1:72" x14ac:dyDescent="0.15">
      <c r="A471" t="s">
        <v>72</v>
      </c>
      <c r="B471" t="s">
        <v>5172</v>
      </c>
      <c r="C471" t="s">
        <v>74</v>
      </c>
      <c r="D471" t="s">
        <v>74</v>
      </c>
      <c r="E471" t="s">
        <v>74</v>
      </c>
      <c r="F471" t="s">
        <v>5172</v>
      </c>
      <c r="G471" t="s">
        <v>74</v>
      </c>
      <c r="H471" t="s">
        <v>74</v>
      </c>
      <c r="I471" t="s">
        <v>5182</v>
      </c>
      <c r="J471" t="s">
        <v>1116</v>
      </c>
      <c r="K471" t="s">
        <v>74</v>
      </c>
      <c r="L471" t="s">
        <v>74</v>
      </c>
      <c r="M471" t="s">
        <v>77</v>
      </c>
      <c r="N471" t="s">
        <v>78</v>
      </c>
      <c r="O471" t="s">
        <v>74</v>
      </c>
      <c r="P471" t="s">
        <v>74</v>
      </c>
      <c r="Q471" t="s">
        <v>74</v>
      </c>
      <c r="R471" t="s">
        <v>74</v>
      </c>
      <c r="S471" t="s">
        <v>74</v>
      </c>
      <c r="T471" t="s">
        <v>74</v>
      </c>
      <c r="U471" t="s">
        <v>5183</v>
      </c>
      <c r="V471" t="s">
        <v>5184</v>
      </c>
      <c r="W471" t="s">
        <v>74</v>
      </c>
      <c r="X471" t="s">
        <v>74</v>
      </c>
      <c r="Y471" t="s">
        <v>5176</v>
      </c>
      <c r="Z471" t="s">
        <v>74</v>
      </c>
      <c r="AA471" t="s">
        <v>74</v>
      </c>
      <c r="AB471" t="s">
        <v>74</v>
      </c>
      <c r="AC471" t="s">
        <v>74</v>
      </c>
      <c r="AD471" t="s">
        <v>74</v>
      </c>
      <c r="AE471" t="s">
        <v>74</v>
      </c>
      <c r="AF471" t="s">
        <v>74</v>
      </c>
      <c r="AG471">
        <v>10</v>
      </c>
      <c r="AH471">
        <v>11</v>
      </c>
      <c r="AI471">
        <v>11</v>
      </c>
      <c r="AJ471">
        <v>0</v>
      </c>
      <c r="AK471">
        <v>2</v>
      </c>
      <c r="AL471" t="s">
        <v>352</v>
      </c>
      <c r="AM471" t="s">
        <v>309</v>
      </c>
      <c r="AN471" t="s">
        <v>353</v>
      </c>
      <c r="AO471" t="s">
        <v>1124</v>
      </c>
      <c r="AP471" t="s">
        <v>74</v>
      </c>
      <c r="AQ471" t="s">
        <v>74</v>
      </c>
      <c r="AR471" t="s">
        <v>1125</v>
      </c>
      <c r="AS471" t="s">
        <v>1126</v>
      </c>
      <c r="AT471" t="s">
        <v>5177</v>
      </c>
      <c r="AU471">
        <v>1992</v>
      </c>
      <c r="AV471">
        <v>97</v>
      </c>
      <c r="AW471" t="s">
        <v>5178</v>
      </c>
      <c r="AX471" t="s">
        <v>74</v>
      </c>
      <c r="AY471" t="s">
        <v>74</v>
      </c>
      <c r="AZ471" t="s">
        <v>74</v>
      </c>
      <c r="BA471" t="s">
        <v>74</v>
      </c>
      <c r="BB471">
        <v>2597</v>
      </c>
      <c r="BC471">
        <v>2600</v>
      </c>
      <c r="BD471" t="s">
        <v>74</v>
      </c>
      <c r="BE471" t="s">
        <v>5185</v>
      </c>
      <c r="BF471" t="str">
        <f>HYPERLINK("http://dx.doi.org/10.1029/91JD02673","http://dx.doi.org/10.1029/91JD02673")</f>
        <v>http://dx.doi.org/10.1029/91JD02673</v>
      </c>
      <c r="BG471" t="s">
        <v>74</v>
      </c>
      <c r="BH471" t="s">
        <v>74</v>
      </c>
      <c r="BI471">
        <v>4</v>
      </c>
      <c r="BJ471" t="s">
        <v>379</v>
      </c>
      <c r="BK471" t="s">
        <v>92</v>
      </c>
      <c r="BL471" t="s">
        <v>379</v>
      </c>
      <c r="BM471" t="s">
        <v>5180</v>
      </c>
      <c r="BN471" t="s">
        <v>74</v>
      </c>
      <c r="BO471" t="s">
        <v>74</v>
      </c>
      <c r="BP471" t="s">
        <v>74</v>
      </c>
      <c r="BQ471" t="s">
        <v>74</v>
      </c>
      <c r="BR471" t="s">
        <v>95</v>
      </c>
      <c r="BS471" t="s">
        <v>5186</v>
      </c>
      <c r="BT471" t="str">
        <f>HYPERLINK("https%3A%2F%2Fwww.webofscience.com%2Fwos%2Fwoscc%2Ffull-record%2FWOS:A1992HE95700015","View Full Record in Web of Science")</f>
        <v>View Full Record in Web of Science</v>
      </c>
    </row>
    <row r="472" spans="1:72" x14ac:dyDescent="0.15">
      <c r="A472" t="s">
        <v>72</v>
      </c>
      <c r="B472" t="s">
        <v>5187</v>
      </c>
      <c r="C472" t="s">
        <v>74</v>
      </c>
      <c r="D472" t="s">
        <v>74</v>
      </c>
      <c r="E472" t="s">
        <v>74</v>
      </c>
      <c r="F472" t="s">
        <v>5187</v>
      </c>
      <c r="G472" t="s">
        <v>74</v>
      </c>
      <c r="H472" t="s">
        <v>74</v>
      </c>
      <c r="I472" t="s">
        <v>5188</v>
      </c>
      <c r="J472" t="s">
        <v>1185</v>
      </c>
      <c r="K472" t="s">
        <v>74</v>
      </c>
      <c r="L472" t="s">
        <v>74</v>
      </c>
      <c r="M472" t="s">
        <v>77</v>
      </c>
      <c r="N472" t="s">
        <v>78</v>
      </c>
      <c r="O472" t="s">
        <v>74</v>
      </c>
      <c r="P472" t="s">
        <v>74</v>
      </c>
      <c r="Q472" t="s">
        <v>74</v>
      </c>
      <c r="R472" t="s">
        <v>74</v>
      </c>
      <c r="S472" t="s">
        <v>74</v>
      </c>
      <c r="T472" t="s">
        <v>74</v>
      </c>
      <c r="U472" t="s">
        <v>5189</v>
      </c>
      <c r="V472" t="s">
        <v>5190</v>
      </c>
      <c r="W472" t="s">
        <v>5191</v>
      </c>
      <c r="X472" t="s">
        <v>5192</v>
      </c>
      <c r="Y472" t="s">
        <v>74</v>
      </c>
      <c r="Z472" t="s">
        <v>74</v>
      </c>
      <c r="AA472" t="s">
        <v>5193</v>
      </c>
      <c r="AB472" t="s">
        <v>74</v>
      </c>
      <c r="AC472" t="s">
        <v>74</v>
      </c>
      <c r="AD472" t="s">
        <v>74</v>
      </c>
      <c r="AE472" t="s">
        <v>74</v>
      </c>
      <c r="AF472" t="s">
        <v>74</v>
      </c>
      <c r="AG472">
        <v>37</v>
      </c>
      <c r="AH472">
        <v>23</v>
      </c>
      <c r="AI472">
        <v>26</v>
      </c>
      <c r="AJ472">
        <v>0</v>
      </c>
      <c r="AK472">
        <v>5</v>
      </c>
      <c r="AL472" t="s">
        <v>352</v>
      </c>
      <c r="AM472" t="s">
        <v>309</v>
      </c>
      <c r="AN472" t="s">
        <v>353</v>
      </c>
      <c r="AO472" t="s">
        <v>1193</v>
      </c>
      <c r="AP472" t="s">
        <v>1194</v>
      </c>
      <c r="AQ472" t="s">
        <v>74</v>
      </c>
      <c r="AR472" t="s">
        <v>1195</v>
      </c>
      <c r="AS472" t="s">
        <v>1196</v>
      </c>
      <c r="AT472" t="s">
        <v>5194</v>
      </c>
      <c r="AU472">
        <v>1992</v>
      </c>
      <c r="AV472">
        <v>97</v>
      </c>
      <c r="AW472" t="s">
        <v>5195</v>
      </c>
      <c r="AX472" t="s">
        <v>74</v>
      </c>
      <c r="AY472" t="s">
        <v>74</v>
      </c>
      <c r="AZ472" t="s">
        <v>74</v>
      </c>
      <c r="BA472" t="s">
        <v>74</v>
      </c>
      <c r="BB472">
        <v>2243</v>
      </c>
      <c r="BC472">
        <v>2250</v>
      </c>
      <c r="BD472" t="s">
        <v>74</v>
      </c>
      <c r="BE472" t="s">
        <v>5196</v>
      </c>
      <c r="BF472" t="str">
        <f>HYPERLINK("http://dx.doi.org/10.1029/91JC02062","http://dx.doi.org/10.1029/91JC02062")</f>
        <v>http://dx.doi.org/10.1029/91JC02062</v>
      </c>
      <c r="BG472" t="s">
        <v>74</v>
      </c>
      <c r="BH472" t="s">
        <v>74</v>
      </c>
      <c r="BI472">
        <v>8</v>
      </c>
      <c r="BJ472" t="s">
        <v>584</v>
      </c>
      <c r="BK472" t="s">
        <v>92</v>
      </c>
      <c r="BL472" t="s">
        <v>584</v>
      </c>
      <c r="BM472" t="s">
        <v>5197</v>
      </c>
      <c r="BN472" t="s">
        <v>74</v>
      </c>
      <c r="BO472" t="s">
        <v>362</v>
      </c>
      <c r="BP472" t="s">
        <v>74</v>
      </c>
      <c r="BQ472" t="s">
        <v>74</v>
      </c>
      <c r="BR472" t="s">
        <v>95</v>
      </c>
      <c r="BS472" t="s">
        <v>5198</v>
      </c>
      <c r="BT472" t="str">
        <f>HYPERLINK("https%3A%2F%2Fwww.webofscience.com%2Fwos%2Fwoscc%2Ffull-record%2FWOS:A1992HE09100009","View Full Record in Web of Science")</f>
        <v>View Full Record in Web of Science</v>
      </c>
    </row>
    <row r="473" spans="1:72" x14ac:dyDescent="0.15">
      <c r="A473" t="s">
        <v>72</v>
      </c>
      <c r="B473" t="s">
        <v>5199</v>
      </c>
      <c r="C473" t="s">
        <v>74</v>
      </c>
      <c r="D473" t="s">
        <v>74</v>
      </c>
      <c r="E473" t="s">
        <v>74</v>
      </c>
      <c r="F473" t="s">
        <v>5199</v>
      </c>
      <c r="G473" t="s">
        <v>74</v>
      </c>
      <c r="H473" t="s">
        <v>74</v>
      </c>
      <c r="I473" t="s">
        <v>5200</v>
      </c>
      <c r="J473" t="s">
        <v>1185</v>
      </c>
      <c r="K473" t="s">
        <v>74</v>
      </c>
      <c r="L473" t="s">
        <v>74</v>
      </c>
      <c r="M473" t="s">
        <v>77</v>
      </c>
      <c r="N473" t="s">
        <v>78</v>
      </c>
      <c r="O473" t="s">
        <v>74</v>
      </c>
      <c r="P473" t="s">
        <v>74</v>
      </c>
      <c r="Q473" t="s">
        <v>74</v>
      </c>
      <c r="R473" t="s">
        <v>74</v>
      </c>
      <c r="S473" t="s">
        <v>74</v>
      </c>
      <c r="T473" t="s">
        <v>74</v>
      </c>
      <c r="U473" t="s">
        <v>5201</v>
      </c>
      <c r="V473" t="s">
        <v>5202</v>
      </c>
      <c r="W473" t="s">
        <v>5203</v>
      </c>
      <c r="X473" t="s">
        <v>5204</v>
      </c>
      <c r="Y473" t="s">
        <v>74</v>
      </c>
      <c r="Z473" t="s">
        <v>74</v>
      </c>
      <c r="AA473" t="s">
        <v>5205</v>
      </c>
      <c r="AB473" t="s">
        <v>5206</v>
      </c>
      <c r="AC473" t="s">
        <v>74</v>
      </c>
      <c r="AD473" t="s">
        <v>74</v>
      </c>
      <c r="AE473" t="s">
        <v>74</v>
      </c>
      <c r="AF473" t="s">
        <v>74</v>
      </c>
      <c r="AG473">
        <v>39</v>
      </c>
      <c r="AH473">
        <v>13</v>
      </c>
      <c r="AI473">
        <v>13</v>
      </c>
      <c r="AJ473">
        <v>0</v>
      </c>
      <c r="AK473">
        <v>0</v>
      </c>
      <c r="AL473" t="s">
        <v>352</v>
      </c>
      <c r="AM473" t="s">
        <v>309</v>
      </c>
      <c r="AN473" t="s">
        <v>353</v>
      </c>
      <c r="AO473" t="s">
        <v>1193</v>
      </c>
      <c r="AP473" t="s">
        <v>1194</v>
      </c>
      <c r="AQ473" t="s">
        <v>74</v>
      </c>
      <c r="AR473" t="s">
        <v>1195</v>
      </c>
      <c r="AS473" t="s">
        <v>1196</v>
      </c>
      <c r="AT473" t="s">
        <v>5194</v>
      </c>
      <c r="AU473">
        <v>1992</v>
      </c>
      <c r="AV473">
        <v>97</v>
      </c>
      <c r="AW473" t="s">
        <v>5195</v>
      </c>
      <c r="AX473" t="s">
        <v>74</v>
      </c>
      <c r="AY473" t="s">
        <v>74</v>
      </c>
      <c r="AZ473" t="s">
        <v>74</v>
      </c>
      <c r="BA473" t="s">
        <v>74</v>
      </c>
      <c r="BB473">
        <v>2265</v>
      </c>
      <c r="BC473">
        <v>2277</v>
      </c>
      <c r="BD473" t="s">
        <v>74</v>
      </c>
      <c r="BE473" t="s">
        <v>5207</v>
      </c>
      <c r="BF473" t="str">
        <f>HYPERLINK("http://dx.doi.org/10.1029/91JC02451","http://dx.doi.org/10.1029/91JC02451")</f>
        <v>http://dx.doi.org/10.1029/91JC02451</v>
      </c>
      <c r="BG473" t="s">
        <v>74</v>
      </c>
      <c r="BH473" t="s">
        <v>74</v>
      </c>
      <c r="BI473">
        <v>13</v>
      </c>
      <c r="BJ473" t="s">
        <v>584</v>
      </c>
      <c r="BK473" t="s">
        <v>92</v>
      </c>
      <c r="BL473" t="s">
        <v>584</v>
      </c>
      <c r="BM473" t="s">
        <v>5197</v>
      </c>
      <c r="BN473" t="s">
        <v>74</v>
      </c>
      <c r="BO473" t="s">
        <v>74</v>
      </c>
      <c r="BP473" t="s">
        <v>74</v>
      </c>
      <c r="BQ473" t="s">
        <v>74</v>
      </c>
      <c r="BR473" t="s">
        <v>95</v>
      </c>
      <c r="BS473" t="s">
        <v>5208</v>
      </c>
      <c r="BT473" t="str">
        <f>HYPERLINK("https%3A%2F%2Fwww.webofscience.com%2Fwos%2Fwoscc%2Ffull-record%2FWOS:A1992HE09100011","View Full Record in Web of Science")</f>
        <v>View Full Record in Web of Science</v>
      </c>
    </row>
    <row r="474" spans="1:72" x14ac:dyDescent="0.15">
      <c r="A474" t="s">
        <v>72</v>
      </c>
      <c r="B474" t="s">
        <v>5209</v>
      </c>
      <c r="C474" t="s">
        <v>74</v>
      </c>
      <c r="D474" t="s">
        <v>74</v>
      </c>
      <c r="E474" t="s">
        <v>74</v>
      </c>
      <c r="F474" t="s">
        <v>5209</v>
      </c>
      <c r="G474" t="s">
        <v>74</v>
      </c>
      <c r="H474" t="s">
        <v>74</v>
      </c>
      <c r="I474" t="s">
        <v>5210</v>
      </c>
      <c r="J474" t="s">
        <v>1507</v>
      </c>
      <c r="K474" t="s">
        <v>74</v>
      </c>
      <c r="L474" t="s">
        <v>74</v>
      </c>
      <c r="M474" t="s">
        <v>77</v>
      </c>
      <c r="N474" t="s">
        <v>78</v>
      </c>
      <c r="O474" t="s">
        <v>74</v>
      </c>
      <c r="P474" t="s">
        <v>74</v>
      </c>
      <c r="Q474" t="s">
        <v>74</v>
      </c>
      <c r="R474" t="s">
        <v>74</v>
      </c>
      <c r="S474" t="s">
        <v>74</v>
      </c>
      <c r="T474" t="s">
        <v>74</v>
      </c>
      <c r="U474" t="s">
        <v>5211</v>
      </c>
      <c r="V474" t="s">
        <v>5212</v>
      </c>
      <c r="W474" t="s">
        <v>74</v>
      </c>
      <c r="X474" t="s">
        <v>74</v>
      </c>
      <c r="Y474" t="s">
        <v>5213</v>
      </c>
      <c r="Z474" t="s">
        <v>74</v>
      </c>
      <c r="AA474" t="s">
        <v>74</v>
      </c>
      <c r="AB474" t="s">
        <v>74</v>
      </c>
      <c r="AC474" t="s">
        <v>74</v>
      </c>
      <c r="AD474" t="s">
        <v>74</v>
      </c>
      <c r="AE474" t="s">
        <v>74</v>
      </c>
      <c r="AF474" t="s">
        <v>74</v>
      </c>
      <c r="AG474">
        <v>11</v>
      </c>
      <c r="AH474">
        <v>15</v>
      </c>
      <c r="AI474">
        <v>15</v>
      </c>
      <c r="AJ474">
        <v>0</v>
      </c>
      <c r="AK474">
        <v>3</v>
      </c>
      <c r="AL474" t="s">
        <v>535</v>
      </c>
      <c r="AM474" t="s">
        <v>536</v>
      </c>
      <c r="AN474" t="s">
        <v>537</v>
      </c>
      <c r="AO474" t="s">
        <v>1511</v>
      </c>
      <c r="AP474" t="s">
        <v>74</v>
      </c>
      <c r="AQ474" t="s">
        <v>74</v>
      </c>
      <c r="AR474" t="s">
        <v>1512</v>
      </c>
      <c r="AS474" t="s">
        <v>1513</v>
      </c>
      <c r="AT474" t="s">
        <v>5194</v>
      </c>
      <c r="AU474">
        <v>1992</v>
      </c>
      <c r="AV474">
        <v>49</v>
      </c>
      <c r="AW474">
        <v>4</v>
      </c>
      <c r="AX474" t="s">
        <v>74</v>
      </c>
      <c r="AY474" t="s">
        <v>74</v>
      </c>
      <c r="AZ474" t="s">
        <v>74</v>
      </c>
      <c r="BA474" t="s">
        <v>74</v>
      </c>
      <c r="BB474">
        <v>327</v>
      </c>
      <c r="BC474">
        <v>334</v>
      </c>
      <c r="BD474" t="s">
        <v>74</v>
      </c>
      <c r="BE474" t="s">
        <v>5214</v>
      </c>
      <c r="BF474" t="str">
        <f>HYPERLINK("http://dx.doi.org/10.1175/1520-0469(1992)049&lt;0327:TWMATA&gt;2.0.CO;2","http://dx.doi.org/10.1175/1520-0469(1992)049&lt;0327:TWMATA&gt;2.0.CO;2")</f>
        <v>http://dx.doi.org/10.1175/1520-0469(1992)049&lt;0327:TWMATA&gt;2.0.CO;2</v>
      </c>
      <c r="BG474" t="s">
        <v>74</v>
      </c>
      <c r="BH474" t="s">
        <v>74</v>
      </c>
      <c r="BI474">
        <v>8</v>
      </c>
      <c r="BJ474" t="s">
        <v>379</v>
      </c>
      <c r="BK474" t="s">
        <v>92</v>
      </c>
      <c r="BL474" t="s">
        <v>379</v>
      </c>
      <c r="BM474" t="s">
        <v>5215</v>
      </c>
      <c r="BN474" t="s">
        <v>74</v>
      </c>
      <c r="BO474" t="s">
        <v>543</v>
      </c>
      <c r="BP474" t="s">
        <v>74</v>
      </c>
      <c r="BQ474" t="s">
        <v>74</v>
      </c>
      <c r="BR474" t="s">
        <v>95</v>
      </c>
      <c r="BS474" t="s">
        <v>5216</v>
      </c>
      <c r="BT474" t="str">
        <f>HYPERLINK("https%3A%2F%2Fwww.webofscience.com%2Fwos%2Fwoscc%2Ffull-record%2FWOS:A1992HG68700005","View Full Record in Web of Science")</f>
        <v>View Full Record in Web of Science</v>
      </c>
    </row>
    <row r="475" spans="1:72" x14ac:dyDescent="0.15">
      <c r="A475" t="s">
        <v>72</v>
      </c>
      <c r="B475" t="s">
        <v>5217</v>
      </c>
      <c r="C475" t="s">
        <v>74</v>
      </c>
      <c r="D475" t="s">
        <v>74</v>
      </c>
      <c r="E475" t="s">
        <v>74</v>
      </c>
      <c r="F475" t="s">
        <v>5217</v>
      </c>
      <c r="G475" t="s">
        <v>74</v>
      </c>
      <c r="H475" t="s">
        <v>74</v>
      </c>
      <c r="I475" t="s">
        <v>5218</v>
      </c>
      <c r="J475" t="s">
        <v>3255</v>
      </c>
      <c r="K475" t="s">
        <v>74</v>
      </c>
      <c r="L475" t="s">
        <v>74</v>
      </c>
      <c r="M475" t="s">
        <v>77</v>
      </c>
      <c r="N475" t="s">
        <v>78</v>
      </c>
      <c r="O475" t="s">
        <v>74</v>
      </c>
      <c r="P475" t="s">
        <v>74</v>
      </c>
      <c r="Q475" t="s">
        <v>74</v>
      </c>
      <c r="R475" t="s">
        <v>74</v>
      </c>
      <c r="S475" t="s">
        <v>74</v>
      </c>
      <c r="T475" t="s">
        <v>5219</v>
      </c>
      <c r="U475" t="s">
        <v>5220</v>
      </c>
      <c r="V475" t="s">
        <v>5221</v>
      </c>
      <c r="W475" t="s">
        <v>5222</v>
      </c>
      <c r="X475" t="s">
        <v>5223</v>
      </c>
      <c r="Y475" t="s">
        <v>74</v>
      </c>
      <c r="Z475" t="s">
        <v>74</v>
      </c>
      <c r="AA475" t="s">
        <v>74</v>
      </c>
      <c r="AB475" t="s">
        <v>74</v>
      </c>
      <c r="AC475" t="s">
        <v>74</v>
      </c>
      <c r="AD475" t="s">
        <v>74</v>
      </c>
      <c r="AE475" t="s">
        <v>74</v>
      </c>
      <c r="AF475" t="s">
        <v>74</v>
      </c>
      <c r="AG475">
        <v>23</v>
      </c>
      <c r="AH475">
        <v>10</v>
      </c>
      <c r="AI475">
        <v>10</v>
      </c>
      <c r="AJ475">
        <v>0</v>
      </c>
      <c r="AK475">
        <v>3</v>
      </c>
      <c r="AL475" t="s">
        <v>271</v>
      </c>
      <c r="AM475" t="s">
        <v>272</v>
      </c>
      <c r="AN475" t="s">
        <v>273</v>
      </c>
      <c r="AO475" t="s">
        <v>3260</v>
      </c>
      <c r="AP475" t="s">
        <v>74</v>
      </c>
      <c r="AQ475" t="s">
        <v>74</v>
      </c>
      <c r="AR475" t="s">
        <v>3261</v>
      </c>
      <c r="AS475" t="s">
        <v>74</v>
      </c>
      <c r="AT475" t="s">
        <v>5224</v>
      </c>
      <c r="AU475">
        <v>1992</v>
      </c>
      <c r="AV475">
        <v>1123</v>
      </c>
      <c r="AW475">
        <v>3</v>
      </c>
      <c r="AX475" t="s">
        <v>74</v>
      </c>
      <c r="AY475" t="s">
        <v>74</v>
      </c>
      <c r="AZ475" t="s">
        <v>74</v>
      </c>
      <c r="BA475" t="s">
        <v>74</v>
      </c>
      <c r="BB475">
        <v>263</v>
      </c>
      <c r="BC475">
        <v>268</v>
      </c>
      <c r="BD475" t="s">
        <v>74</v>
      </c>
      <c r="BE475" t="s">
        <v>5225</v>
      </c>
      <c r="BF475" t="str">
        <f>HYPERLINK("http://dx.doi.org/10.1016/0005-2760(92)90005-G","http://dx.doi.org/10.1016/0005-2760(92)90005-G")</f>
        <v>http://dx.doi.org/10.1016/0005-2760(92)90005-G</v>
      </c>
      <c r="BG475" t="s">
        <v>74</v>
      </c>
      <c r="BH475" t="s">
        <v>74</v>
      </c>
      <c r="BI475">
        <v>6</v>
      </c>
      <c r="BJ475" t="s">
        <v>2957</v>
      </c>
      <c r="BK475" t="s">
        <v>92</v>
      </c>
      <c r="BL475" t="s">
        <v>2957</v>
      </c>
      <c r="BM475" t="s">
        <v>5226</v>
      </c>
      <c r="BN475">
        <v>1536864</v>
      </c>
      <c r="BO475" t="s">
        <v>74</v>
      </c>
      <c r="BP475" t="s">
        <v>74</v>
      </c>
      <c r="BQ475" t="s">
        <v>74</v>
      </c>
      <c r="BR475" t="s">
        <v>95</v>
      </c>
      <c r="BS475" t="s">
        <v>5227</v>
      </c>
      <c r="BT475" t="str">
        <f>HYPERLINK("https%3A%2F%2Fwww.webofscience.com%2Fwos%2Fwoscc%2Ffull-record%2FWOS:A1992HF18900005","View Full Record in Web of Science")</f>
        <v>View Full Record in Web of Science</v>
      </c>
    </row>
    <row r="476" spans="1:72" x14ac:dyDescent="0.15">
      <c r="A476" t="s">
        <v>72</v>
      </c>
      <c r="B476" t="s">
        <v>5228</v>
      </c>
      <c r="C476" t="s">
        <v>74</v>
      </c>
      <c r="D476" t="s">
        <v>74</v>
      </c>
      <c r="E476" t="s">
        <v>74</v>
      </c>
      <c r="F476" t="s">
        <v>5228</v>
      </c>
      <c r="G476" t="s">
        <v>74</v>
      </c>
      <c r="H476" t="s">
        <v>74</v>
      </c>
      <c r="I476" t="s">
        <v>5229</v>
      </c>
      <c r="J476" t="s">
        <v>1710</v>
      </c>
      <c r="K476" t="s">
        <v>74</v>
      </c>
      <c r="L476" t="s">
        <v>74</v>
      </c>
      <c r="M476" t="s">
        <v>77</v>
      </c>
      <c r="N476" t="s">
        <v>78</v>
      </c>
      <c r="O476" t="s">
        <v>74</v>
      </c>
      <c r="P476" t="s">
        <v>74</v>
      </c>
      <c r="Q476" t="s">
        <v>74</v>
      </c>
      <c r="R476" t="s">
        <v>74</v>
      </c>
      <c r="S476" t="s">
        <v>74</v>
      </c>
      <c r="T476" t="s">
        <v>74</v>
      </c>
      <c r="U476" t="s">
        <v>5230</v>
      </c>
      <c r="V476" t="s">
        <v>5231</v>
      </c>
      <c r="W476" t="s">
        <v>5232</v>
      </c>
      <c r="X476" t="s">
        <v>5233</v>
      </c>
      <c r="Y476" t="s">
        <v>2922</v>
      </c>
      <c r="Z476" t="s">
        <v>74</v>
      </c>
      <c r="AA476" t="s">
        <v>5234</v>
      </c>
      <c r="AB476" t="s">
        <v>5235</v>
      </c>
      <c r="AC476" t="s">
        <v>74</v>
      </c>
      <c r="AD476" t="s">
        <v>74</v>
      </c>
      <c r="AE476" t="s">
        <v>74</v>
      </c>
      <c r="AF476" t="s">
        <v>74</v>
      </c>
      <c r="AG476">
        <v>27</v>
      </c>
      <c r="AH476">
        <v>59</v>
      </c>
      <c r="AI476">
        <v>67</v>
      </c>
      <c r="AJ476">
        <v>1</v>
      </c>
      <c r="AK476">
        <v>8</v>
      </c>
      <c r="AL476" t="s">
        <v>352</v>
      </c>
      <c r="AM476" t="s">
        <v>309</v>
      </c>
      <c r="AN476" t="s">
        <v>353</v>
      </c>
      <c r="AO476" t="s">
        <v>1714</v>
      </c>
      <c r="AP476" t="s">
        <v>1715</v>
      </c>
      <c r="AQ476" t="s">
        <v>74</v>
      </c>
      <c r="AR476" t="s">
        <v>1716</v>
      </c>
      <c r="AS476" t="s">
        <v>1717</v>
      </c>
      <c r="AT476" t="s">
        <v>5236</v>
      </c>
      <c r="AU476">
        <v>1992</v>
      </c>
      <c r="AV476">
        <v>97</v>
      </c>
      <c r="AW476" t="s">
        <v>5237</v>
      </c>
      <c r="AX476" t="s">
        <v>74</v>
      </c>
      <c r="AY476" t="s">
        <v>74</v>
      </c>
      <c r="AZ476" t="s">
        <v>74</v>
      </c>
      <c r="BA476" t="s">
        <v>74</v>
      </c>
      <c r="BB476">
        <v>1887</v>
      </c>
      <c r="BC476">
        <v>1896</v>
      </c>
      <c r="BD476" t="s">
        <v>74</v>
      </c>
      <c r="BE476" t="s">
        <v>5238</v>
      </c>
      <c r="BF476" t="str">
        <f>HYPERLINK("http://dx.doi.org/10.1029/91JB02750","http://dx.doi.org/10.1029/91JB02750")</f>
        <v>http://dx.doi.org/10.1029/91JB02750</v>
      </c>
      <c r="BG476" t="s">
        <v>74</v>
      </c>
      <c r="BH476" t="s">
        <v>74</v>
      </c>
      <c r="BI476">
        <v>10</v>
      </c>
      <c r="BJ476" t="s">
        <v>297</v>
      </c>
      <c r="BK476" t="s">
        <v>92</v>
      </c>
      <c r="BL476" t="s">
        <v>297</v>
      </c>
      <c r="BM476" t="s">
        <v>5239</v>
      </c>
      <c r="BN476" t="s">
        <v>74</v>
      </c>
      <c r="BO476" t="s">
        <v>975</v>
      </c>
      <c r="BP476" t="s">
        <v>74</v>
      </c>
      <c r="BQ476" t="s">
        <v>74</v>
      </c>
      <c r="BR476" t="s">
        <v>95</v>
      </c>
      <c r="BS476" t="s">
        <v>5240</v>
      </c>
      <c r="BT476" t="str">
        <f>HYPERLINK("https%3A%2F%2Fwww.webofscience.com%2Fwos%2Fwoscc%2Ffull-record%2FWOS:A1992HD47700016","View Full Record in Web of Science")</f>
        <v>View Full Record in Web of Science</v>
      </c>
    </row>
    <row r="477" spans="1:72" x14ac:dyDescent="0.15">
      <c r="A477" t="s">
        <v>72</v>
      </c>
      <c r="B477" t="s">
        <v>5241</v>
      </c>
      <c r="C477" t="s">
        <v>74</v>
      </c>
      <c r="D477" t="s">
        <v>74</v>
      </c>
      <c r="E477" t="s">
        <v>74</v>
      </c>
      <c r="F477" t="s">
        <v>5241</v>
      </c>
      <c r="G477" t="s">
        <v>74</v>
      </c>
      <c r="H477" t="s">
        <v>74</v>
      </c>
      <c r="I477" t="s">
        <v>5242</v>
      </c>
      <c r="J477" t="s">
        <v>1726</v>
      </c>
      <c r="K477" t="s">
        <v>74</v>
      </c>
      <c r="L477" t="s">
        <v>74</v>
      </c>
      <c r="M477" t="s">
        <v>77</v>
      </c>
      <c r="N477" t="s">
        <v>1317</v>
      </c>
      <c r="O477" t="s">
        <v>74</v>
      </c>
      <c r="P477" t="s">
        <v>74</v>
      </c>
      <c r="Q477" t="s">
        <v>74</v>
      </c>
      <c r="R477" t="s">
        <v>74</v>
      </c>
      <c r="S477" t="s">
        <v>74</v>
      </c>
      <c r="T477" t="s">
        <v>74</v>
      </c>
      <c r="U477" t="s">
        <v>74</v>
      </c>
      <c r="V477" t="s">
        <v>74</v>
      </c>
      <c r="W477" t="s">
        <v>74</v>
      </c>
      <c r="X477" t="s">
        <v>74</v>
      </c>
      <c r="Y477" t="s">
        <v>74</v>
      </c>
      <c r="Z477" t="s">
        <v>74</v>
      </c>
      <c r="AA477" t="s">
        <v>5243</v>
      </c>
      <c r="AB477" t="s">
        <v>74</v>
      </c>
      <c r="AC477" t="s">
        <v>74</v>
      </c>
      <c r="AD477" t="s">
        <v>74</v>
      </c>
      <c r="AE477" t="s">
        <v>74</v>
      </c>
      <c r="AF477" t="s">
        <v>74</v>
      </c>
      <c r="AG477">
        <v>6</v>
      </c>
      <c r="AH477">
        <v>10</v>
      </c>
      <c r="AI477">
        <v>10</v>
      </c>
      <c r="AJ477">
        <v>1</v>
      </c>
      <c r="AK477">
        <v>2</v>
      </c>
      <c r="AL477" t="s">
        <v>1728</v>
      </c>
      <c r="AM477" t="s">
        <v>501</v>
      </c>
      <c r="AN477" t="s">
        <v>1729</v>
      </c>
      <c r="AO477" t="s">
        <v>1730</v>
      </c>
      <c r="AP477" t="s">
        <v>74</v>
      </c>
      <c r="AQ477" t="s">
        <v>74</v>
      </c>
      <c r="AR477" t="s">
        <v>1726</v>
      </c>
      <c r="AS477" t="s">
        <v>1731</v>
      </c>
      <c r="AT477" t="s">
        <v>5244</v>
      </c>
      <c r="AU477">
        <v>1992</v>
      </c>
      <c r="AV477">
        <v>355</v>
      </c>
      <c r="AW477">
        <v>6360</v>
      </c>
      <c r="AX477" t="s">
        <v>74</v>
      </c>
      <c r="AY477" t="s">
        <v>74</v>
      </c>
      <c r="AZ477" t="s">
        <v>74</v>
      </c>
      <c r="BA477" t="s">
        <v>74</v>
      </c>
      <c r="BB477">
        <v>503</v>
      </c>
      <c r="BC477">
        <v>503</v>
      </c>
      <c r="BD477" t="s">
        <v>74</v>
      </c>
      <c r="BE477" t="s">
        <v>5245</v>
      </c>
      <c r="BF477" t="str">
        <f>HYPERLINK("http://dx.doi.org/10.1038/355503a0","http://dx.doi.org/10.1038/355503a0")</f>
        <v>http://dx.doi.org/10.1038/355503a0</v>
      </c>
      <c r="BG477" t="s">
        <v>74</v>
      </c>
      <c r="BH477" t="s">
        <v>74</v>
      </c>
      <c r="BI477">
        <v>1</v>
      </c>
      <c r="BJ477" t="s">
        <v>850</v>
      </c>
      <c r="BK477" t="s">
        <v>92</v>
      </c>
      <c r="BL477" t="s">
        <v>851</v>
      </c>
      <c r="BM477" t="s">
        <v>5246</v>
      </c>
      <c r="BN477" t="s">
        <v>74</v>
      </c>
      <c r="BO477" t="s">
        <v>1112</v>
      </c>
      <c r="BP477" t="s">
        <v>74</v>
      </c>
      <c r="BQ477" t="s">
        <v>74</v>
      </c>
      <c r="BR477" t="s">
        <v>95</v>
      </c>
      <c r="BS477" t="s">
        <v>5247</v>
      </c>
      <c r="BT477" t="str">
        <f>HYPERLINK("https%3A%2F%2Fwww.webofscience.com%2Fwos%2Fwoscc%2Ffull-record%2FWOS:A1992HC52600033","View Full Record in Web of Science")</f>
        <v>View Full Record in Web of Science</v>
      </c>
    </row>
    <row r="478" spans="1:72" x14ac:dyDescent="0.15">
      <c r="A478" t="s">
        <v>72</v>
      </c>
      <c r="B478" t="s">
        <v>5248</v>
      </c>
      <c r="C478" t="s">
        <v>74</v>
      </c>
      <c r="D478" t="s">
        <v>74</v>
      </c>
      <c r="E478" t="s">
        <v>74</v>
      </c>
      <c r="F478" t="s">
        <v>5248</v>
      </c>
      <c r="G478" t="s">
        <v>74</v>
      </c>
      <c r="H478" t="s">
        <v>74</v>
      </c>
      <c r="I478" t="s">
        <v>5249</v>
      </c>
      <c r="J478" t="s">
        <v>1726</v>
      </c>
      <c r="K478" t="s">
        <v>74</v>
      </c>
      <c r="L478" t="s">
        <v>74</v>
      </c>
      <c r="M478" t="s">
        <v>77</v>
      </c>
      <c r="N478" t="s">
        <v>78</v>
      </c>
      <c r="O478" t="s">
        <v>74</v>
      </c>
      <c r="P478" t="s">
        <v>74</v>
      </c>
      <c r="Q478" t="s">
        <v>74</v>
      </c>
      <c r="R478" t="s">
        <v>74</v>
      </c>
      <c r="S478" t="s">
        <v>74</v>
      </c>
      <c r="T478" t="s">
        <v>74</v>
      </c>
      <c r="U478" t="s">
        <v>5250</v>
      </c>
      <c r="V478" t="s">
        <v>5251</v>
      </c>
      <c r="W478" t="s">
        <v>74</v>
      </c>
      <c r="X478" t="s">
        <v>74</v>
      </c>
      <c r="Y478" t="s">
        <v>5252</v>
      </c>
      <c r="Z478" t="s">
        <v>74</v>
      </c>
      <c r="AA478" t="s">
        <v>74</v>
      </c>
      <c r="AB478" t="s">
        <v>2417</v>
      </c>
      <c r="AC478" t="s">
        <v>74</v>
      </c>
      <c r="AD478" t="s">
        <v>74</v>
      </c>
      <c r="AE478" t="s">
        <v>74</v>
      </c>
      <c r="AF478" t="s">
        <v>74</v>
      </c>
      <c r="AG478">
        <v>44</v>
      </c>
      <c r="AH478">
        <v>74</v>
      </c>
      <c r="AI478">
        <v>76</v>
      </c>
      <c r="AJ478">
        <v>0</v>
      </c>
      <c r="AK478">
        <v>13</v>
      </c>
      <c r="AL478" t="s">
        <v>1728</v>
      </c>
      <c r="AM478" t="s">
        <v>501</v>
      </c>
      <c r="AN478" t="s">
        <v>1729</v>
      </c>
      <c r="AO478" t="s">
        <v>1730</v>
      </c>
      <c r="AP478" t="s">
        <v>74</v>
      </c>
      <c r="AQ478" t="s">
        <v>74</v>
      </c>
      <c r="AR478" t="s">
        <v>1726</v>
      </c>
      <c r="AS478" t="s">
        <v>1731</v>
      </c>
      <c r="AT478" t="s">
        <v>5244</v>
      </c>
      <c r="AU478">
        <v>1992</v>
      </c>
      <c r="AV478">
        <v>355</v>
      </c>
      <c r="AW478">
        <v>6360</v>
      </c>
      <c r="AX478" t="s">
        <v>74</v>
      </c>
      <c r="AY478" t="s">
        <v>74</v>
      </c>
      <c r="AZ478" t="s">
        <v>74</v>
      </c>
      <c r="BA478" t="s">
        <v>74</v>
      </c>
      <c r="BB478">
        <v>534</v>
      </c>
      <c r="BC478">
        <v>537</v>
      </c>
      <c r="BD478" t="s">
        <v>74</v>
      </c>
      <c r="BE478" t="s">
        <v>5253</v>
      </c>
      <c r="BF478" t="str">
        <f>HYPERLINK("http://dx.doi.org/10.1038/355534a0","http://dx.doi.org/10.1038/355534a0")</f>
        <v>http://dx.doi.org/10.1038/355534a0</v>
      </c>
      <c r="BG478" t="s">
        <v>74</v>
      </c>
      <c r="BH478" t="s">
        <v>74</v>
      </c>
      <c r="BI478">
        <v>4</v>
      </c>
      <c r="BJ478" t="s">
        <v>850</v>
      </c>
      <c r="BK478" t="s">
        <v>92</v>
      </c>
      <c r="BL478" t="s">
        <v>851</v>
      </c>
      <c r="BM478" t="s">
        <v>5246</v>
      </c>
      <c r="BN478" t="s">
        <v>74</v>
      </c>
      <c r="BO478" t="s">
        <v>362</v>
      </c>
      <c r="BP478" t="s">
        <v>74</v>
      </c>
      <c r="BQ478" t="s">
        <v>74</v>
      </c>
      <c r="BR478" t="s">
        <v>95</v>
      </c>
      <c r="BS478" t="s">
        <v>5254</v>
      </c>
      <c r="BT478" t="str">
        <f>HYPERLINK("https%3A%2F%2Fwww.webofscience.com%2Fwos%2Fwoscc%2Ffull-record%2FWOS:A1992HC52600054","View Full Record in Web of Science")</f>
        <v>View Full Record in Web of Science</v>
      </c>
    </row>
    <row r="479" spans="1:72" x14ac:dyDescent="0.15">
      <c r="A479" t="s">
        <v>72</v>
      </c>
      <c r="B479" t="s">
        <v>3422</v>
      </c>
      <c r="C479" t="s">
        <v>74</v>
      </c>
      <c r="D479" t="s">
        <v>74</v>
      </c>
      <c r="E479" t="s">
        <v>74</v>
      </c>
      <c r="F479" t="s">
        <v>3422</v>
      </c>
      <c r="G479" t="s">
        <v>74</v>
      </c>
      <c r="H479" t="s">
        <v>74</v>
      </c>
      <c r="I479" t="s">
        <v>5255</v>
      </c>
      <c r="J479" t="s">
        <v>1271</v>
      </c>
      <c r="K479" t="s">
        <v>74</v>
      </c>
      <c r="L479" t="s">
        <v>74</v>
      </c>
      <c r="M479" t="s">
        <v>77</v>
      </c>
      <c r="N479" t="s">
        <v>78</v>
      </c>
      <c r="O479" t="s">
        <v>74</v>
      </c>
      <c r="P479" t="s">
        <v>74</v>
      </c>
      <c r="Q479" t="s">
        <v>74</v>
      </c>
      <c r="R479" t="s">
        <v>74</v>
      </c>
      <c r="S479" t="s">
        <v>74</v>
      </c>
      <c r="T479" t="s">
        <v>74</v>
      </c>
      <c r="U479" t="s">
        <v>5256</v>
      </c>
      <c r="V479" t="s">
        <v>5257</v>
      </c>
      <c r="W479" t="s">
        <v>5258</v>
      </c>
      <c r="X479" t="s">
        <v>5259</v>
      </c>
      <c r="Y479" t="s">
        <v>5260</v>
      </c>
      <c r="Z479" t="s">
        <v>74</v>
      </c>
      <c r="AA479" t="s">
        <v>74</v>
      </c>
      <c r="AB479" t="s">
        <v>74</v>
      </c>
      <c r="AC479" t="s">
        <v>74</v>
      </c>
      <c r="AD479" t="s">
        <v>74</v>
      </c>
      <c r="AE479" t="s">
        <v>74</v>
      </c>
      <c r="AF479" t="s">
        <v>74</v>
      </c>
      <c r="AG479">
        <v>48</v>
      </c>
      <c r="AH479">
        <v>88</v>
      </c>
      <c r="AI479">
        <v>103</v>
      </c>
      <c r="AJ479">
        <v>1</v>
      </c>
      <c r="AK479">
        <v>16</v>
      </c>
      <c r="AL479" t="s">
        <v>1276</v>
      </c>
      <c r="AM479" t="s">
        <v>309</v>
      </c>
      <c r="AN479" t="s">
        <v>1277</v>
      </c>
      <c r="AO479" t="s">
        <v>1278</v>
      </c>
      <c r="AP479" t="s">
        <v>74</v>
      </c>
      <c r="AQ479" t="s">
        <v>74</v>
      </c>
      <c r="AR479" t="s">
        <v>1279</v>
      </c>
      <c r="AS479" t="s">
        <v>1280</v>
      </c>
      <c r="AT479" t="s">
        <v>5261</v>
      </c>
      <c r="AU479">
        <v>1992</v>
      </c>
      <c r="AV479">
        <v>58</v>
      </c>
      <c r="AW479">
        <v>2</v>
      </c>
      <c r="AX479" t="s">
        <v>74</v>
      </c>
      <c r="AY479" t="s">
        <v>74</v>
      </c>
      <c r="AZ479" t="s">
        <v>74</v>
      </c>
      <c r="BA479" t="s">
        <v>74</v>
      </c>
      <c r="BB479">
        <v>562</v>
      </c>
      <c r="BC479">
        <v>571</v>
      </c>
      <c r="BD479" t="s">
        <v>74</v>
      </c>
      <c r="BE479" t="s">
        <v>5262</v>
      </c>
      <c r="BF479" t="str">
        <f>HYPERLINK("http://dx.doi.org/10.1128/AEM.58.2.562-571.1992","http://dx.doi.org/10.1128/AEM.58.2.562-571.1992")</f>
        <v>http://dx.doi.org/10.1128/AEM.58.2.562-571.1992</v>
      </c>
      <c r="BG479" t="s">
        <v>74</v>
      </c>
      <c r="BH479" t="s">
        <v>74</v>
      </c>
      <c r="BI479">
        <v>10</v>
      </c>
      <c r="BJ479" t="s">
        <v>1282</v>
      </c>
      <c r="BK479" t="s">
        <v>92</v>
      </c>
      <c r="BL479" t="s">
        <v>1282</v>
      </c>
      <c r="BM479" t="s">
        <v>5263</v>
      </c>
      <c r="BN479">
        <v>16348645</v>
      </c>
      <c r="BO479" t="s">
        <v>5264</v>
      </c>
      <c r="BP479" t="s">
        <v>74</v>
      </c>
      <c r="BQ479" t="s">
        <v>74</v>
      </c>
      <c r="BR479" t="s">
        <v>95</v>
      </c>
      <c r="BS479" t="s">
        <v>5265</v>
      </c>
      <c r="BT479" t="str">
        <f>HYPERLINK("https%3A%2F%2Fwww.webofscience.com%2Fwos%2Fwoscc%2Ffull-record%2FWOS:A1992HC49400020","View Full Record in Web of Science")</f>
        <v>View Full Record in Web of Science</v>
      </c>
    </row>
    <row r="480" spans="1:72" x14ac:dyDescent="0.15">
      <c r="A480" t="s">
        <v>72</v>
      </c>
      <c r="B480" t="s">
        <v>5266</v>
      </c>
      <c r="C480" t="s">
        <v>74</v>
      </c>
      <c r="D480" t="s">
        <v>74</v>
      </c>
      <c r="E480" t="s">
        <v>74</v>
      </c>
      <c r="F480" t="s">
        <v>5267</v>
      </c>
      <c r="G480" t="s">
        <v>74</v>
      </c>
      <c r="H480" t="s">
        <v>74</v>
      </c>
      <c r="I480" t="s">
        <v>5268</v>
      </c>
      <c r="J480" t="s">
        <v>5269</v>
      </c>
      <c r="K480" t="s">
        <v>74</v>
      </c>
      <c r="L480" t="s">
        <v>74</v>
      </c>
      <c r="M480" t="s">
        <v>77</v>
      </c>
      <c r="N480" t="s">
        <v>78</v>
      </c>
      <c r="O480" t="s">
        <v>74</v>
      </c>
      <c r="P480" t="s">
        <v>74</v>
      </c>
      <c r="Q480" t="s">
        <v>74</v>
      </c>
      <c r="R480" t="s">
        <v>74</v>
      </c>
      <c r="S480" t="s">
        <v>74</v>
      </c>
      <c r="T480" t="s">
        <v>74</v>
      </c>
      <c r="U480" t="s">
        <v>74</v>
      </c>
      <c r="V480" t="s">
        <v>5270</v>
      </c>
      <c r="W480" t="s">
        <v>5271</v>
      </c>
      <c r="X480" t="s">
        <v>5272</v>
      </c>
      <c r="Y480" t="s">
        <v>5273</v>
      </c>
      <c r="Z480" t="s">
        <v>74</v>
      </c>
      <c r="AA480" t="s">
        <v>74</v>
      </c>
      <c r="AB480" t="s">
        <v>74</v>
      </c>
      <c r="AC480" t="s">
        <v>74</v>
      </c>
      <c r="AD480" t="s">
        <v>74</v>
      </c>
      <c r="AE480" t="s">
        <v>74</v>
      </c>
      <c r="AF480" t="s">
        <v>74</v>
      </c>
      <c r="AG480">
        <v>16</v>
      </c>
      <c r="AH480">
        <v>3</v>
      </c>
      <c r="AI480">
        <v>3</v>
      </c>
      <c r="AJ480">
        <v>1</v>
      </c>
      <c r="AK480">
        <v>2</v>
      </c>
      <c r="AL480" t="s">
        <v>5274</v>
      </c>
      <c r="AM480" t="s">
        <v>205</v>
      </c>
      <c r="AN480" t="s">
        <v>5275</v>
      </c>
      <c r="AO480" t="s">
        <v>5276</v>
      </c>
      <c r="AP480" t="s">
        <v>74</v>
      </c>
      <c r="AQ480" t="s">
        <v>74</v>
      </c>
      <c r="AR480" t="s">
        <v>5277</v>
      </c>
      <c r="AS480" t="s">
        <v>5278</v>
      </c>
      <c r="AT480" t="s">
        <v>5261</v>
      </c>
      <c r="AU480">
        <v>1992</v>
      </c>
      <c r="AV480">
        <v>27</v>
      </c>
      <c r="AW480">
        <v>4</v>
      </c>
      <c r="AX480" t="s">
        <v>74</v>
      </c>
      <c r="AY480" t="s">
        <v>74</v>
      </c>
      <c r="AZ480" t="s">
        <v>74</v>
      </c>
      <c r="BA480" t="s">
        <v>74</v>
      </c>
      <c r="BB480">
        <v>291</v>
      </c>
      <c r="BC480">
        <v>303</v>
      </c>
      <c r="BD480" t="s">
        <v>74</v>
      </c>
      <c r="BE480" t="s">
        <v>5279</v>
      </c>
      <c r="BF480" t="str">
        <f>HYPERLINK("http://dx.doi.org/10.1016/0169-8095(92)90037-B","http://dx.doi.org/10.1016/0169-8095(92)90037-B")</f>
        <v>http://dx.doi.org/10.1016/0169-8095(92)90037-B</v>
      </c>
      <c r="BG480" t="s">
        <v>74</v>
      </c>
      <c r="BH480" t="s">
        <v>74</v>
      </c>
      <c r="BI480">
        <v>13</v>
      </c>
      <c r="BJ480" t="s">
        <v>379</v>
      </c>
      <c r="BK480" t="s">
        <v>92</v>
      </c>
      <c r="BL480" t="s">
        <v>379</v>
      </c>
      <c r="BM480" t="s">
        <v>5280</v>
      </c>
      <c r="BN480" t="s">
        <v>74</v>
      </c>
      <c r="BO480" t="s">
        <v>74</v>
      </c>
      <c r="BP480" t="s">
        <v>74</v>
      </c>
      <c r="BQ480" t="s">
        <v>74</v>
      </c>
      <c r="BR480" t="s">
        <v>95</v>
      </c>
      <c r="BS480" t="s">
        <v>5281</v>
      </c>
      <c r="BT480" t="str">
        <f>HYPERLINK("https%3A%2F%2Fwww.webofscience.com%2Fwos%2Fwoscc%2Ffull-record%2FWOS:000208524900004","View Full Record in Web of Science")</f>
        <v>View Full Record in Web of Science</v>
      </c>
    </row>
    <row r="481" spans="1:72" x14ac:dyDescent="0.15">
      <c r="A481" t="s">
        <v>72</v>
      </c>
      <c r="B481" t="s">
        <v>5282</v>
      </c>
      <c r="C481" t="s">
        <v>74</v>
      </c>
      <c r="D481" t="s">
        <v>74</v>
      </c>
      <c r="E481" t="s">
        <v>74</v>
      </c>
      <c r="F481" t="s">
        <v>5282</v>
      </c>
      <c r="G481" t="s">
        <v>74</v>
      </c>
      <c r="H481" t="s">
        <v>74</v>
      </c>
      <c r="I481" t="s">
        <v>5283</v>
      </c>
      <c r="J481" t="s">
        <v>5284</v>
      </c>
      <c r="K481" t="s">
        <v>74</v>
      </c>
      <c r="L481" t="s">
        <v>74</v>
      </c>
      <c r="M481" t="s">
        <v>77</v>
      </c>
      <c r="N481" t="s">
        <v>78</v>
      </c>
      <c r="O481" t="s">
        <v>74</v>
      </c>
      <c r="P481" t="s">
        <v>74</v>
      </c>
      <c r="Q481" t="s">
        <v>74</v>
      </c>
      <c r="R481" t="s">
        <v>74</v>
      </c>
      <c r="S481" t="s">
        <v>74</v>
      </c>
      <c r="T481" t="s">
        <v>74</v>
      </c>
      <c r="U481" t="s">
        <v>74</v>
      </c>
      <c r="V481" t="s">
        <v>5285</v>
      </c>
      <c r="W481" t="s">
        <v>5286</v>
      </c>
      <c r="X481" t="s">
        <v>5287</v>
      </c>
      <c r="Y481" t="s">
        <v>5288</v>
      </c>
      <c r="Z481" t="s">
        <v>74</v>
      </c>
      <c r="AA481" t="s">
        <v>74</v>
      </c>
      <c r="AB481" t="s">
        <v>5289</v>
      </c>
      <c r="AC481" t="s">
        <v>74</v>
      </c>
      <c r="AD481" t="s">
        <v>74</v>
      </c>
      <c r="AE481" t="s">
        <v>74</v>
      </c>
      <c r="AF481" t="s">
        <v>74</v>
      </c>
      <c r="AG481">
        <v>33</v>
      </c>
      <c r="AH481">
        <v>12</v>
      </c>
      <c r="AI481">
        <v>13</v>
      </c>
      <c r="AJ481">
        <v>0</v>
      </c>
      <c r="AK481">
        <v>10</v>
      </c>
      <c r="AL481" t="s">
        <v>5274</v>
      </c>
      <c r="AM481" t="s">
        <v>205</v>
      </c>
      <c r="AN481" t="s">
        <v>5290</v>
      </c>
      <c r="AO481" t="s">
        <v>5291</v>
      </c>
      <c r="AP481" t="s">
        <v>5292</v>
      </c>
      <c r="AQ481" t="s">
        <v>74</v>
      </c>
      <c r="AR481" t="s">
        <v>1926</v>
      </c>
      <c r="AS481" t="s">
        <v>5293</v>
      </c>
      <c r="AT481" t="s">
        <v>5261</v>
      </c>
      <c r="AU481">
        <v>1992</v>
      </c>
      <c r="AV481">
        <v>101</v>
      </c>
      <c r="AW481">
        <v>2</v>
      </c>
      <c r="AX481" t="s">
        <v>74</v>
      </c>
      <c r="AY481" t="s">
        <v>74</v>
      </c>
      <c r="AZ481" t="s">
        <v>74</v>
      </c>
      <c r="BA481" t="s">
        <v>74</v>
      </c>
      <c r="BB481">
        <v>301</v>
      </c>
      <c r="BC481">
        <v>307</v>
      </c>
      <c r="BD481" t="s">
        <v>74</v>
      </c>
      <c r="BE481" t="s">
        <v>5294</v>
      </c>
      <c r="BF481" t="str">
        <f>HYPERLINK("http://dx.doi.org/10.1016/0300-9629(92)90536-Y","http://dx.doi.org/10.1016/0300-9629(92)90536-Y")</f>
        <v>http://dx.doi.org/10.1016/0300-9629(92)90536-Y</v>
      </c>
      <c r="BG481" t="s">
        <v>74</v>
      </c>
      <c r="BH481" t="s">
        <v>74</v>
      </c>
      <c r="BI481">
        <v>7</v>
      </c>
      <c r="BJ481" t="s">
        <v>1929</v>
      </c>
      <c r="BK481" t="s">
        <v>92</v>
      </c>
      <c r="BL481" t="s">
        <v>1929</v>
      </c>
      <c r="BM481" t="s">
        <v>5295</v>
      </c>
      <c r="BN481" t="s">
        <v>74</v>
      </c>
      <c r="BO481" t="s">
        <v>74</v>
      </c>
      <c r="BP481" t="s">
        <v>74</v>
      </c>
      <c r="BQ481" t="s">
        <v>74</v>
      </c>
      <c r="BR481" t="s">
        <v>95</v>
      </c>
      <c r="BS481" t="s">
        <v>5296</v>
      </c>
      <c r="BT481" t="str">
        <f>HYPERLINK("https%3A%2F%2Fwww.webofscience.com%2Fwos%2Fwoscc%2Ffull-record%2FWOS:A1992HB67400016","View Full Record in Web of Science")</f>
        <v>View Full Record in Web of Science</v>
      </c>
    </row>
    <row r="482" spans="1:72" x14ac:dyDescent="0.15">
      <c r="A482" t="s">
        <v>72</v>
      </c>
      <c r="B482" t="s">
        <v>5297</v>
      </c>
      <c r="C482" t="s">
        <v>74</v>
      </c>
      <c r="D482" t="s">
        <v>74</v>
      </c>
      <c r="E482" t="s">
        <v>74</v>
      </c>
      <c r="F482" t="s">
        <v>5297</v>
      </c>
      <c r="G482" t="s">
        <v>74</v>
      </c>
      <c r="H482" t="s">
        <v>74</v>
      </c>
      <c r="I482" t="s">
        <v>5298</v>
      </c>
      <c r="J482" t="s">
        <v>5299</v>
      </c>
      <c r="K482" t="s">
        <v>74</v>
      </c>
      <c r="L482" t="s">
        <v>74</v>
      </c>
      <c r="M482" t="s">
        <v>77</v>
      </c>
      <c r="N482" t="s">
        <v>78</v>
      </c>
      <c r="O482" t="s">
        <v>74</v>
      </c>
      <c r="P482" t="s">
        <v>74</v>
      </c>
      <c r="Q482" t="s">
        <v>74</v>
      </c>
      <c r="R482" t="s">
        <v>74</v>
      </c>
      <c r="S482" t="s">
        <v>74</v>
      </c>
      <c r="T482" t="s">
        <v>74</v>
      </c>
      <c r="U482" t="s">
        <v>5300</v>
      </c>
      <c r="V482" t="s">
        <v>74</v>
      </c>
      <c r="W482" t="s">
        <v>5301</v>
      </c>
      <c r="X482" t="s">
        <v>5302</v>
      </c>
      <c r="Y482" t="s">
        <v>5303</v>
      </c>
      <c r="Z482" t="s">
        <v>74</v>
      </c>
      <c r="AA482" t="s">
        <v>5304</v>
      </c>
      <c r="AB482" t="s">
        <v>5305</v>
      </c>
      <c r="AC482" t="s">
        <v>74</v>
      </c>
      <c r="AD482" t="s">
        <v>74</v>
      </c>
      <c r="AE482" t="s">
        <v>74</v>
      </c>
      <c r="AF482" t="s">
        <v>74</v>
      </c>
      <c r="AG482">
        <v>21</v>
      </c>
      <c r="AH482">
        <v>109</v>
      </c>
      <c r="AI482">
        <v>123</v>
      </c>
      <c r="AJ482">
        <v>3</v>
      </c>
      <c r="AK482">
        <v>41</v>
      </c>
      <c r="AL482" t="s">
        <v>817</v>
      </c>
      <c r="AM482" t="s">
        <v>818</v>
      </c>
      <c r="AN482" t="s">
        <v>819</v>
      </c>
      <c r="AO482" t="s">
        <v>5306</v>
      </c>
      <c r="AP482" t="s">
        <v>74</v>
      </c>
      <c r="AQ482" t="s">
        <v>74</v>
      </c>
      <c r="AR482" t="s">
        <v>5299</v>
      </c>
      <c r="AS482" t="s">
        <v>5307</v>
      </c>
      <c r="AT482" t="s">
        <v>5261</v>
      </c>
      <c r="AU482">
        <v>1992</v>
      </c>
      <c r="AV482">
        <v>29</v>
      </c>
      <c r="AW482">
        <v>1</v>
      </c>
      <c r="AX482" t="s">
        <v>74</v>
      </c>
      <c r="AY482" t="s">
        <v>74</v>
      </c>
      <c r="AZ482" t="s">
        <v>74</v>
      </c>
      <c r="BA482" t="s">
        <v>74</v>
      </c>
      <c r="BB482">
        <v>69</v>
      </c>
      <c r="BC482">
        <v>79</v>
      </c>
      <c r="BD482" t="s">
        <v>74</v>
      </c>
      <c r="BE482" t="s">
        <v>5308</v>
      </c>
      <c r="BF482" t="str">
        <f>HYPERLINK("http://dx.doi.org/10.1016/0011-2240(92)90006-N","http://dx.doi.org/10.1016/0011-2240(92)90006-N")</f>
        <v>http://dx.doi.org/10.1016/0011-2240(92)90006-N</v>
      </c>
      <c r="BG482" t="s">
        <v>74</v>
      </c>
      <c r="BH482" t="s">
        <v>74</v>
      </c>
      <c r="BI482">
        <v>11</v>
      </c>
      <c r="BJ482" t="s">
        <v>3398</v>
      </c>
      <c r="BK482" t="s">
        <v>92</v>
      </c>
      <c r="BL482" t="s">
        <v>3399</v>
      </c>
      <c r="BM482" t="s">
        <v>5309</v>
      </c>
      <c r="BN482">
        <v>1606831</v>
      </c>
      <c r="BO482" t="s">
        <v>74</v>
      </c>
      <c r="BP482" t="s">
        <v>74</v>
      </c>
      <c r="BQ482" t="s">
        <v>74</v>
      </c>
      <c r="BR482" t="s">
        <v>95</v>
      </c>
      <c r="BS482" t="s">
        <v>5310</v>
      </c>
      <c r="BT482" t="str">
        <f>HYPERLINK("https%3A%2F%2Fwww.webofscience.com%2Fwos%2Fwoscc%2Ffull-record%2FWOS:A1992HE28600006","View Full Record in Web of Science")</f>
        <v>View Full Record in Web of Science</v>
      </c>
    </row>
    <row r="483" spans="1:72" x14ac:dyDescent="0.15">
      <c r="A483" t="s">
        <v>72</v>
      </c>
      <c r="B483" t="s">
        <v>5311</v>
      </c>
      <c r="C483" t="s">
        <v>74</v>
      </c>
      <c r="D483" t="s">
        <v>74</v>
      </c>
      <c r="E483" t="s">
        <v>74</v>
      </c>
      <c r="F483" t="s">
        <v>5311</v>
      </c>
      <c r="G483" t="s">
        <v>74</v>
      </c>
      <c r="H483" t="s">
        <v>74</v>
      </c>
      <c r="I483" t="s">
        <v>5312</v>
      </c>
      <c r="J483" t="s">
        <v>1952</v>
      </c>
      <c r="K483" t="s">
        <v>74</v>
      </c>
      <c r="L483" t="s">
        <v>74</v>
      </c>
      <c r="M483" t="s">
        <v>77</v>
      </c>
      <c r="N483" t="s">
        <v>78</v>
      </c>
      <c r="O483" t="s">
        <v>74</v>
      </c>
      <c r="P483" t="s">
        <v>74</v>
      </c>
      <c r="Q483" t="s">
        <v>74</v>
      </c>
      <c r="R483" t="s">
        <v>74</v>
      </c>
      <c r="S483" t="s">
        <v>74</v>
      </c>
      <c r="T483" t="s">
        <v>74</v>
      </c>
      <c r="U483" t="s">
        <v>5313</v>
      </c>
      <c r="V483" t="s">
        <v>5314</v>
      </c>
      <c r="W483" t="s">
        <v>74</v>
      </c>
      <c r="X483" t="s">
        <v>74</v>
      </c>
      <c r="Y483" t="s">
        <v>74</v>
      </c>
      <c r="Z483" t="s">
        <v>74</v>
      </c>
      <c r="AA483" t="s">
        <v>74</v>
      </c>
      <c r="AB483" t="s">
        <v>74</v>
      </c>
      <c r="AC483" t="s">
        <v>74</v>
      </c>
      <c r="AD483" t="s">
        <v>74</v>
      </c>
      <c r="AE483" t="s">
        <v>74</v>
      </c>
      <c r="AF483" t="s">
        <v>74</v>
      </c>
      <c r="AG483">
        <v>42</v>
      </c>
      <c r="AH483">
        <v>9</v>
      </c>
      <c r="AI483">
        <v>9</v>
      </c>
      <c r="AJ483">
        <v>1</v>
      </c>
      <c r="AK483">
        <v>6</v>
      </c>
      <c r="AL483" t="s">
        <v>255</v>
      </c>
      <c r="AM483" t="s">
        <v>84</v>
      </c>
      <c r="AN483" t="s">
        <v>256</v>
      </c>
      <c r="AO483" t="s">
        <v>1958</v>
      </c>
      <c r="AP483" t="s">
        <v>74</v>
      </c>
      <c r="AQ483" t="s">
        <v>74</v>
      </c>
      <c r="AR483" t="s">
        <v>1959</v>
      </c>
      <c r="AS483" t="s">
        <v>74</v>
      </c>
      <c r="AT483" t="s">
        <v>5261</v>
      </c>
      <c r="AU483">
        <v>1992</v>
      </c>
      <c r="AV483">
        <v>39</v>
      </c>
      <c r="AW483" t="s">
        <v>5315</v>
      </c>
      <c r="AX483" t="s">
        <v>74</v>
      </c>
      <c r="AY483" t="s">
        <v>74</v>
      </c>
      <c r="AZ483" t="s">
        <v>74</v>
      </c>
      <c r="BA483" t="s">
        <v>74</v>
      </c>
      <c r="BB483">
        <v>97</v>
      </c>
      <c r="BC483">
        <v>119</v>
      </c>
      <c r="BD483" t="s">
        <v>74</v>
      </c>
      <c r="BE483" t="s">
        <v>74</v>
      </c>
      <c r="BF483" t="s">
        <v>74</v>
      </c>
      <c r="BG483" t="s">
        <v>74</v>
      </c>
      <c r="BH483" t="s">
        <v>74</v>
      </c>
      <c r="BI483">
        <v>23</v>
      </c>
      <c r="BJ483" t="s">
        <v>584</v>
      </c>
      <c r="BK483" t="s">
        <v>92</v>
      </c>
      <c r="BL483" t="s">
        <v>584</v>
      </c>
      <c r="BM483" t="s">
        <v>5316</v>
      </c>
      <c r="BN483" t="s">
        <v>74</v>
      </c>
      <c r="BO483" t="s">
        <v>74</v>
      </c>
      <c r="BP483" t="s">
        <v>74</v>
      </c>
      <c r="BQ483" t="s">
        <v>74</v>
      </c>
      <c r="BR483" t="s">
        <v>95</v>
      </c>
      <c r="BS483" t="s">
        <v>5317</v>
      </c>
      <c r="BT483" t="str">
        <f>HYPERLINK("https%3A%2F%2Fwww.webofscience.com%2Fwos%2Fwoscc%2Ffull-record%2FWOS:A1992HH58600001","View Full Record in Web of Science")</f>
        <v>View Full Record in Web of Science</v>
      </c>
    </row>
    <row r="484" spans="1:72" x14ac:dyDescent="0.15">
      <c r="A484" t="s">
        <v>72</v>
      </c>
      <c r="B484" t="s">
        <v>5318</v>
      </c>
      <c r="C484" t="s">
        <v>74</v>
      </c>
      <c r="D484" t="s">
        <v>74</v>
      </c>
      <c r="E484" t="s">
        <v>74</v>
      </c>
      <c r="F484" t="s">
        <v>5318</v>
      </c>
      <c r="G484" t="s">
        <v>74</v>
      </c>
      <c r="H484" t="s">
        <v>74</v>
      </c>
      <c r="I484" t="s">
        <v>5319</v>
      </c>
      <c r="J484" t="s">
        <v>1952</v>
      </c>
      <c r="K484" t="s">
        <v>74</v>
      </c>
      <c r="L484" t="s">
        <v>74</v>
      </c>
      <c r="M484" t="s">
        <v>77</v>
      </c>
      <c r="N484" t="s">
        <v>78</v>
      </c>
      <c r="O484" t="s">
        <v>74</v>
      </c>
      <c r="P484" t="s">
        <v>74</v>
      </c>
      <c r="Q484" t="s">
        <v>74</v>
      </c>
      <c r="R484" t="s">
        <v>74</v>
      </c>
      <c r="S484" t="s">
        <v>74</v>
      </c>
      <c r="T484" t="s">
        <v>74</v>
      </c>
      <c r="U484" t="s">
        <v>5320</v>
      </c>
      <c r="V484" t="s">
        <v>5321</v>
      </c>
      <c r="W484" t="s">
        <v>5322</v>
      </c>
      <c r="X484" t="s">
        <v>5323</v>
      </c>
      <c r="Y484" t="s">
        <v>5324</v>
      </c>
      <c r="Z484" t="s">
        <v>74</v>
      </c>
      <c r="AA484" t="s">
        <v>74</v>
      </c>
      <c r="AB484" t="s">
        <v>74</v>
      </c>
      <c r="AC484" t="s">
        <v>74</v>
      </c>
      <c r="AD484" t="s">
        <v>74</v>
      </c>
      <c r="AE484" t="s">
        <v>74</v>
      </c>
      <c r="AF484" t="s">
        <v>74</v>
      </c>
      <c r="AG484">
        <v>25</v>
      </c>
      <c r="AH484">
        <v>16</v>
      </c>
      <c r="AI484">
        <v>17</v>
      </c>
      <c r="AJ484">
        <v>0</v>
      </c>
      <c r="AK484">
        <v>3</v>
      </c>
      <c r="AL484" t="s">
        <v>255</v>
      </c>
      <c r="AM484" t="s">
        <v>84</v>
      </c>
      <c r="AN484" t="s">
        <v>256</v>
      </c>
      <c r="AO484" t="s">
        <v>1958</v>
      </c>
      <c r="AP484" t="s">
        <v>74</v>
      </c>
      <c r="AQ484" t="s">
        <v>74</v>
      </c>
      <c r="AR484" t="s">
        <v>1959</v>
      </c>
      <c r="AS484" t="s">
        <v>74</v>
      </c>
      <c r="AT484" t="s">
        <v>5261</v>
      </c>
      <c r="AU484">
        <v>1992</v>
      </c>
      <c r="AV484">
        <v>39</v>
      </c>
      <c r="AW484" t="s">
        <v>5315</v>
      </c>
      <c r="AX484" t="s">
        <v>74</v>
      </c>
      <c r="AY484" t="s">
        <v>74</v>
      </c>
      <c r="AZ484" t="s">
        <v>74</v>
      </c>
      <c r="BA484" t="s">
        <v>74</v>
      </c>
      <c r="BB484">
        <v>359</v>
      </c>
      <c r="BC484" t="s">
        <v>2085</v>
      </c>
      <c r="BD484" t="s">
        <v>74</v>
      </c>
      <c r="BE484" t="s">
        <v>5325</v>
      </c>
      <c r="BF484" t="str">
        <f>HYPERLINK("http://dx.doi.org/10.1016/0198-0149(92)90113-8","http://dx.doi.org/10.1016/0198-0149(92)90113-8")</f>
        <v>http://dx.doi.org/10.1016/0198-0149(92)90113-8</v>
      </c>
      <c r="BG484" t="s">
        <v>74</v>
      </c>
      <c r="BH484" t="s">
        <v>74</v>
      </c>
      <c r="BI484">
        <v>0</v>
      </c>
      <c r="BJ484" t="s">
        <v>584</v>
      </c>
      <c r="BK484" t="s">
        <v>92</v>
      </c>
      <c r="BL484" t="s">
        <v>584</v>
      </c>
      <c r="BM484" t="s">
        <v>5316</v>
      </c>
      <c r="BN484" t="s">
        <v>74</v>
      </c>
      <c r="BO484" t="s">
        <v>74</v>
      </c>
      <c r="BP484" t="s">
        <v>74</v>
      </c>
      <c r="BQ484" t="s">
        <v>74</v>
      </c>
      <c r="BR484" t="s">
        <v>95</v>
      </c>
      <c r="BS484" t="s">
        <v>5326</v>
      </c>
      <c r="BT484" t="str">
        <f>HYPERLINK("https%3A%2F%2Fwww.webofscience.com%2Fwos%2Fwoscc%2Ffull-record%2FWOS:A1992HH58600015","View Full Record in Web of Science")</f>
        <v>View Full Record in Web of Science</v>
      </c>
    </row>
    <row r="485" spans="1:72" x14ac:dyDescent="0.15">
      <c r="A485" t="s">
        <v>72</v>
      </c>
      <c r="B485" t="s">
        <v>4816</v>
      </c>
      <c r="C485" t="s">
        <v>74</v>
      </c>
      <c r="D485" t="s">
        <v>74</v>
      </c>
      <c r="E485" t="s">
        <v>74</v>
      </c>
      <c r="F485" t="s">
        <v>4816</v>
      </c>
      <c r="G485" t="s">
        <v>74</v>
      </c>
      <c r="H485" t="s">
        <v>74</v>
      </c>
      <c r="I485" t="s">
        <v>5327</v>
      </c>
      <c r="J485" t="s">
        <v>5328</v>
      </c>
      <c r="K485" t="s">
        <v>74</v>
      </c>
      <c r="L485" t="s">
        <v>74</v>
      </c>
      <c r="M485" t="s">
        <v>77</v>
      </c>
      <c r="N485" t="s">
        <v>78</v>
      </c>
      <c r="O485" t="s">
        <v>74</v>
      </c>
      <c r="P485" t="s">
        <v>74</v>
      </c>
      <c r="Q485" t="s">
        <v>74</v>
      </c>
      <c r="R485" t="s">
        <v>74</v>
      </c>
      <c r="S485" t="s">
        <v>74</v>
      </c>
      <c r="T485" t="s">
        <v>5329</v>
      </c>
      <c r="U485" t="s">
        <v>5330</v>
      </c>
      <c r="V485" t="s">
        <v>5331</v>
      </c>
      <c r="W485" t="s">
        <v>74</v>
      </c>
      <c r="X485" t="s">
        <v>74</v>
      </c>
      <c r="Y485" t="s">
        <v>5332</v>
      </c>
      <c r="Z485" t="s">
        <v>74</v>
      </c>
      <c r="AA485" t="s">
        <v>787</v>
      </c>
      <c r="AB485" t="s">
        <v>788</v>
      </c>
      <c r="AC485" t="s">
        <v>74</v>
      </c>
      <c r="AD485" t="s">
        <v>74</v>
      </c>
      <c r="AE485" t="s">
        <v>74</v>
      </c>
      <c r="AF485" t="s">
        <v>74</v>
      </c>
      <c r="AG485">
        <v>45</v>
      </c>
      <c r="AH485">
        <v>122</v>
      </c>
      <c r="AI485">
        <v>129</v>
      </c>
      <c r="AJ485">
        <v>0</v>
      </c>
      <c r="AK485">
        <v>40</v>
      </c>
      <c r="AL485" t="s">
        <v>1371</v>
      </c>
      <c r="AM485" t="s">
        <v>1372</v>
      </c>
      <c r="AN485" t="s">
        <v>1373</v>
      </c>
      <c r="AO485" t="s">
        <v>5333</v>
      </c>
      <c r="AP485" t="s">
        <v>5334</v>
      </c>
      <c r="AQ485" t="s">
        <v>74</v>
      </c>
      <c r="AR485" t="s">
        <v>5328</v>
      </c>
      <c r="AS485" t="s">
        <v>4670</v>
      </c>
      <c r="AT485" t="s">
        <v>5261</v>
      </c>
      <c r="AU485">
        <v>1992</v>
      </c>
      <c r="AV485">
        <v>73</v>
      </c>
      <c r="AW485">
        <v>1</v>
      </c>
      <c r="AX485" t="s">
        <v>74</v>
      </c>
      <c r="AY485" t="s">
        <v>74</v>
      </c>
      <c r="AZ485" t="s">
        <v>74</v>
      </c>
      <c r="BA485" t="s">
        <v>74</v>
      </c>
      <c r="BB485">
        <v>241</v>
      </c>
      <c r="BC485">
        <v>247</v>
      </c>
      <c r="BD485" t="s">
        <v>74</v>
      </c>
      <c r="BE485" t="s">
        <v>5335</v>
      </c>
      <c r="BF485" t="str">
        <f>HYPERLINK("http://dx.doi.org/10.2307/1938735","http://dx.doi.org/10.2307/1938735")</f>
        <v>http://dx.doi.org/10.2307/1938735</v>
      </c>
      <c r="BG485" t="s">
        <v>74</v>
      </c>
      <c r="BH485" t="s">
        <v>74</v>
      </c>
      <c r="BI485">
        <v>7</v>
      </c>
      <c r="BJ485" t="s">
        <v>4670</v>
      </c>
      <c r="BK485" t="s">
        <v>92</v>
      </c>
      <c r="BL485" t="s">
        <v>3363</v>
      </c>
      <c r="BM485" t="s">
        <v>5336</v>
      </c>
      <c r="BN485" t="s">
        <v>74</v>
      </c>
      <c r="BO485" t="s">
        <v>74</v>
      </c>
      <c r="BP485" t="s">
        <v>74</v>
      </c>
      <c r="BQ485" t="s">
        <v>74</v>
      </c>
      <c r="BR485" t="s">
        <v>95</v>
      </c>
      <c r="BS485" t="s">
        <v>5337</v>
      </c>
      <c r="BT485" t="str">
        <f>HYPERLINK("https%3A%2F%2Fwww.webofscience.com%2Fwos%2Fwoscc%2Ffull-record%2FWOS:A1992HC84200020","View Full Record in Web of Science")</f>
        <v>View Full Record in Web of Science</v>
      </c>
    </row>
    <row r="486" spans="1:72" x14ac:dyDescent="0.15">
      <c r="A486" t="s">
        <v>72</v>
      </c>
      <c r="B486" t="s">
        <v>5338</v>
      </c>
      <c r="C486" t="s">
        <v>74</v>
      </c>
      <c r="D486" t="s">
        <v>74</v>
      </c>
      <c r="E486" t="s">
        <v>74</v>
      </c>
      <c r="F486" t="s">
        <v>5338</v>
      </c>
      <c r="G486" t="s">
        <v>74</v>
      </c>
      <c r="H486" t="s">
        <v>74</v>
      </c>
      <c r="I486" t="s">
        <v>5339</v>
      </c>
      <c r="J486" t="s">
        <v>5340</v>
      </c>
      <c r="K486" t="s">
        <v>74</v>
      </c>
      <c r="L486" t="s">
        <v>74</v>
      </c>
      <c r="M486" t="s">
        <v>77</v>
      </c>
      <c r="N486" t="s">
        <v>78</v>
      </c>
      <c r="O486" t="s">
        <v>74</v>
      </c>
      <c r="P486" t="s">
        <v>74</v>
      </c>
      <c r="Q486" t="s">
        <v>74</v>
      </c>
      <c r="R486" t="s">
        <v>74</v>
      </c>
      <c r="S486" t="s">
        <v>74</v>
      </c>
      <c r="T486" t="s">
        <v>74</v>
      </c>
      <c r="U486" t="s">
        <v>5341</v>
      </c>
      <c r="V486" t="s">
        <v>74</v>
      </c>
      <c r="W486" t="s">
        <v>5342</v>
      </c>
      <c r="X486" t="s">
        <v>183</v>
      </c>
      <c r="Y486" t="s">
        <v>74</v>
      </c>
      <c r="Z486" t="s">
        <v>74</v>
      </c>
      <c r="AA486" t="s">
        <v>74</v>
      </c>
      <c r="AB486" t="s">
        <v>74</v>
      </c>
      <c r="AC486" t="s">
        <v>74</v>
      </c>
      <c r="AD486" t="s">
        <v>74</v>
      </c>
      <c r="AE486" t="s">
        <v>74</v>
      </c>
      <c r="AF486" t="s">
        <v>74</v>
      </c>
      <c r="AG486">
        <v>41</v>
      </c>
      <c r="AH486">
        <v>36</v>
      </c>
      <c r="AI486">
        <v>36</v>
      </c>
      <c r="AJ486">
        <v>0</v>
      </c>
      <c r="AK486">
        <v>9</v>
      </c>
      <c r="AL486" t="s">
        <v>5343</v>
      </c>
      <c r="AM486" t="s">
        <v>818</v>
      </c>
      <c r="AN486" t="s">
        <v>5344</v>
      </c>
      <c r="AO486" t="s">
        <v>5345</v>
      </c>
      <c r="AP486" t="s">
        <v>5346</v>
      </c>
      <c r="AQ486" t="s">
        <v>74</v>
      </c>
      <c r="AR486" t="s">
        <v>5347</v>
      </c>
      <c r="AS486" t="s">
        <v>5348</v>
      </c>
      <c r="AT486" t="s">
        <v>5261</v>
      </c>
      <c r="AU486">
        <v>1992</v>
      </c>
      <c r="AV486">
        <v>85</v>
      </c>
      <c r="AW486">
        <v>2</v>
      </c>
      <c r="AX486" t="s">
        <v>74</v>
      </c>
      <c r="AY486" t="s">
        <v>74</v>
      </c>
      <c r="AZ486" t="s">
        <v>74</v>
      </c>
      <c r="BA486" t="s">
        <v>74</v>
      </c>
      <c r="BB486">
        <v>230</v>
      </c>
      <c r="BC486">
        <v>240</v>
      </c>
      <c r="BD486" t="s">
        <v>74</v>
      </c>
      <c r="BE486" t="s">
        <v>5349</v>
      </c>
      <c r="BF486" t="str">
        <f>HYPERLINK("http://dx.doi.org/10.1016/0016-6480(92)90006-6","http://dx.doi.org/10.1016/0016-6480(92)90006-6")</f>
        <v>http://dx.doi.org/10.1016/0016-6480(92)90006-6</v>
      </c>
      <c r="BG486" t="s">
        <v>74</v>
      </c>
      <c r="BH486" t="s">
        <v>74</v>
      </c>
      <c r="BI486">
        <v>11</v>
      </c>
      <c r="BJ486" t="s">
        <v>5350</v>
      </c>
      <c r="BK486" t="s">
        <v>92</v>
      </c>
      <c r="BL486" t="s">
        <v>5350</v>
      </c>
      <c r="BM486" t="s">
        <v>5351</v>
      </c>
      <c r="BN486">
        <v>1601255</v>
      </c>
      <c r="BO486" t="s">
        <v>74</v>
      </c>
      <c r="BP486" t="s">
        <v>74</v>
      </c>
      <c r="BQ486" t="s">
        <v>74</v>
      </c>
      <c r="BR486" t="s">
        <v>95</v>
      </c>
      <c r="BS486" t="s">
        <v>5352</v>
      </c>
      <c r="BT486" t="str">
        <f>HYPERLINK("https%3A%2F%2Fwww.webofscience.com%2Fwos%2Fwoscc%2Ffull-record%2FWOS:A1992HB79100006","View Full Record in Web of Science")</f>
        <v>View Full Record in Web of Science</v>
      </c>
    </row>
    <row r="487" spans="1:72" x14ac:dyDescent="0.15">
      <c r="A487" t="s">
        <v>72</v>
      </c>
      <c r="B487" t="s">
        <v>5338</v>
      </c>
      <c r="C487" t="s">
        <v>74</v>
      </c>
      <c r="D487" t="s">
        <v>74</v>
      </c>
      <c r="E487" t="s">
        <v>74</v>
      </c>
      <c r="F487" t="s">
        <v>5338</v>
      </c>
      <c r="G487" t="s">
        <v>74</v>
      </c>
      <c r="H487" t="s">
        <v>74</v>
      </c>
      <c r="I487" t="s">
        <v>5353</v>
      </c>
      <c r="J487" t="s">
        <v>5340</v>
      </c>
      <c r="K487" t="s">
        <v>74</v>
      </c>
      <c r="L487" t="s">
        <v>74</v>
      </c>
      <c r="M487" t="s">
        <v>77</v>
      </c>
      <c r="N487" t="s">
        <v>78</v>
      </c>
      <c r="O487" t="s">
        <v>74</v>
      </c>
      <c r="P487" t="s">
        <v>74</v>
      </c>
      <c r="Q487" t="s">
        <v>74</v>
      </c>
      <c r="R487" t="s">
        <v>74</v>
      </c>
      <c r="S487" t="s">
        <v>74</v>
      </c>
      <c r="T487" t="s">
        <v>74</v>
      </c>
      <c r="U487" t="s">
        <v>5354</v>
      </c>
      <c r="V487" t="s">
        <v>74</v>
      </c>
      <c r="W487" t="s">
        <v>5052</v>
      </c>
      <c r="X487" t="s">
        <v>183</v>
      </c>
      <c r="Y487" t="s">
        <v>74</v>
      </c>
      <c r="Z487" t="s">
        <v>74</v>
      </c>
      <c r="AA487" t="s">
        <v>74</v>
      </c>
      <c r="AB487" t="s">
        <v>74</v>
      </c>
      <c r="AC487" t="s">
        <v>74</v>
      </c>
      <c r="AD487" t="s">
        <v>74</v>
      </c>
      <c r="AE487" t="s">
        <v>74</v>
      </c>
      <c r="AF487" t="s">
        <v>74</v>
      </c>
      <c r="AG487">
        <v>26</v>
      </c>
      <c r="AH487">
        <v>8</v>
      </c>
      <c r="AI487">
        <v>8</v>
      </c>
      <c r="AJ487">
        <v>0</v>
      </c>
      <c r="AK487">
        <v>7</v>
      </c>
      <c r="AL487" t="s">
        <v>817</v>
      </c>
      <c r="AM487" t="s">
        <v>818</v>
      </c>
      <c r="AN487" t="s">
        <v>819</v>
      </c>
      <c r="AO487" t="s">
        <v>5345</v>
      </c>
      <c r="AP487" t="s">
        <v>74</v>
      </c>
      <c r="AQ487" t="s">
        <v>74</v>
      </c>
      <c r="AR487" t="s">
        <v>5347</v>
      </c>
      <c r="AS487" t="s">
        <v>5348</v>
      </c>
      <c r="AT487" t="s">
        <v>5261</v>
      </c>
      <c r="AU487">
        <v>1992</v>
      </c>
      <c r="AV487">
        <v>85</v>
      </c>
      <c r="AW487">
        <v>2</v>
      </c>
      <c r="AX487" t="s">
        <v>74</v>
      </c>
      <c r="AY487" t="s">
        <v>74</v>
      </c>
      <c r="AZ487" t="s">
        <v>74</v>
      </c>
      <c r="BA487" t="s">
        <v>74</v>
      </c>
      <c r="BB487">
        <v>241</v>
      </c>
      <c r="BC487">
        <v>247</v>
      </c>
      <c r="BD487" t="s">
        <v>74</v>
      </c>
      <c r="BE487" t="s">
        <v>5355</v>
      </c>
      <c r="BF487" t="str">
        <f>HYPERLINK("http://dx.doi.org/10.1016/0016-6480(92)90007-7","http://dx.doi.org/10.1016/0016-6480(92)90007-7")</f>
        <v>http://dx.doi.org/10.1016/0016-6480(92)90007-7</v>
      </c>
      <c r="BG487" t="s">
        <v>74</v>
      </c>
      <c r="BH487" t="s">
        <v>74</v>
      </c>
      <c r="BI487">
        <v>7</v>
      </c>
      <c r="BJ487" t="s">
        <v>5350</v>
      </c>
      <c r="BK487" t="s">
        <v>92</v>
      </c>
      <c r="BL487" t="s">
        <v>5350</v>
      </c>
      <c r="BM487" t="s">
        <v>5351</v>
      </c>
      <c r="BN487">
        <v>1601256</v>
      </c>
      <c r="BO487" t="s">
        <v>74</v>
      </c>
      <c r="BP487" t="s">
        <v>74</v>
      </c>
      <c r="BQ487" t="s">
        <v>74</v>
      </c>
      <c r="BR487" t="s">
        <v>95</v>
      </c>
      <c r="BS487" t="s">
        <v>5356</v>
      </c>
      <c r="BT487" t="str">
        <f>HYPERLINK("https%3A%2F%2Fwww.webofscience.com%2Fwos%2Fwoscc%2Ffull-record%2FWOS:A1992HB79100007","View Full Record in Web of Science")</f>
        <v>View Full Record in Web of Science</v>
      </c>
    </row>
    <row r="488" spans="1:72" x14ac:dyDescent="0.15">
      <c r="A488" t="s">
        <v>72</v>
      </c>
      <c r="B488" t="s">
        <v>5357</v>
      </c>
      <c r="C488" t="s">
        <v>74</v>
      </c>
      <c r="D488" t="s">
        <v>74</v>
      </c>
      <c r="E488" t="s">
        <v>74</v>
      </c>
      <c r="F488" t="s">
        <v>5357</v>
      </c>
      <c r="G488" t="s">
        <v>74</v>
      </c>
      <c r="H488" t="s">
        <v>74</v>
      </c>
      <c r="I488" t="s">
        <v>5358</v>
      </c>
      <c r="J488" t="s">
        <v>4755</v>
      </c>
      <c r="K488" t="s">
        <v>74</v>
      </c>
      <c r="L488" t="s">
        <v>74</v>
      </c>
      <c r="M488" t="s">
        <v>77</v>
      </c>
      <c r="N488" t="s">
        <v>78</v>
      </c>
      <c r="O488" t="s">
        <v>74</v>
      </c>
      <c r="P488" t="s">
        <v>74</v>
      </c>
      <c r="Q488" t="s">
        <v>74</v>
      </c>
      <c r="R488" t="s">
        <v>74</v>
      </c>
      <c r="S488" t="s">
        <v>74</v>
      </c>
      <c r="T488" t="s">
        <v>5359</v>
      </c>
      <c r="U488" t="s">
        <v>5360</v>
      </c>
      <c r="V488" t="s">
        <v>5361</v>
      </c>
      <c r="W488" t="s">
        <v>5362</v>
      </c>
      <c r="X488" t="s">
        <v>74</v>
      </c>
      <c r="Y488" t="s">
        <v>5363</v>
      </c>
      <c r="Z488" t="s">
        <v>74</v>
      </c>
      <c r="AA488" t="s">
        <v>5364</v>
      </c>
      <c r="AB488" t="s">
        <v>5365</v>
      </c>
      <c r="AC488" t="s">
        <v>74</v>
      </c>
      <c r="AD488" t="s">
        <v>74</v>
      </c>
      <c r="AE488" t="s">
        <v>74</v>
      </c>
      <c r="AF488" t="s">
        <v>74</v>
      </c>
      <c r="AG488">
        <v>5</v>
      </c>
      <c r="AH488">
        <v>15</v>
      </c>
      <c r="AI488">
        <v>15</v>
      </c>
      <c r="AJ488">
        <v>0</v>
      </c>
      <c r="AK488">
        <v>4</v>
      </c>
      <c r="AL488" t="s">
        <v>4766</v>
      </c>
      <c r="AM488" t="s">
        <v>406</v>
      </c>
      <c r="AN488" t="s">
        <v>4767</v>
      </c>
      <c r="AO488" t="s">
        <v>4768</v>
      </c>
      <c r="AP488" t="s">
        <v>74</v>
      </c>
      <c r="AQ488" t="s">
        <v>74</v>
      </c>
      <c r="AR488" t="s">
        <v>4769</v>
      </c>
      <c r="AS488" t="s">
        <v>4770</v>
      </c>
      <c r="AT488" t="s">
        <v>5261</v>
      </c>
      <c r="AU488">
        <v>1992</v>
      </c>
      <c r="AV488">
        <v>7</v>
      </c>
      <c r="AW488">
        <v>1</v>
      </c>
      <c r="AX488" t="s">
        <v>74</v>
      </c>
      <c r="AY488" t="s">
        <v>74</v>
      </c>
      <c r="AZ488" t="s">
        <v>74</v>
      </c>
      <c r="BA488" t="s">
        <v>74</v>
      </c>
      <c r="BB488">
        <v>1</v>
      </c>
      <c r="BC488">
        <v>6</v>
      </c>
      <c r="BD488" t="s">
        <v>74</v>
      </c>
      <c r="BE488" t="s">
        <v>5366</v>
      </c>
      <c r="BF488" t="str">
        <f>HYPERLINK("http://dx.doi.org/10.1039/ja9920700001","http://dx.doi.org/10.1039/ja9920700001")</f>
        <v>http://dx.doi.org/10.1039/ja9920700001</v>
      </c>
      <c r="BG488" t="s">
        <v>74</v>
      </c>
      <c r="BH488" t="s">
        <v>74</v>
      </c>
      <c r="BI488">
        <v>6</v>
      </c>
      <c r="BJ488" t="s">
        <v>4772</v>
      </c>
      <c r="BK488" t="s">
        <v>92</v>
      </c>
      <c r="BL488" t="s">
        <v>4773</v>
      </c>
      <c r="BM488" t="s">
        <v>5367</v>
      </c>
      <c r="BN488" t="s">
        <v>74</v>
      </c>
      <c r="BO488" t="s">
        <v>74</v>
      </c>
      <c r="BP488" t="s">
        <v>74</v>
      </c>
      <c r="BQ488" t="s">
        <v>74</v>
      </c>
      <c r="BR488" t="s">
        <v>95</v>
      </c>
      <c r="BS488" t="s">
        <v>5368</v>
      </c>
      <c r="BT488" t="str">
        <f>HYPERLINK("https%3A%2F%2Fwww.webofscience.com%2Fwos%2Fwoscc%2Ffull-record%2FWOS:A1992HB51600004","View Full Record in Web of Science")</f>
        <v>View Full Record in Web of Science</v>
      </c>
    </row>
    <row r="489" spans="1:72" x14ac:dyDescent="0.15">
      <c r="A489" t="s">
        <v>72</v>
      </c>
      <c r="B489" t="s">
        <v>5369</v>
      </c>
      <c r="C489" t="s">
        <v>74</v>
      </c>
      <c r="D489" t="s">
        <v>74</v>
      </c>
      <c r="E489" t="s">
        <v>74</v>
      </c>
      <c r="F489" t="s">
        <v>5369</v>
      </c>
      <c r="G489" t="s">
        <v>74</v>
      </c>
      <c r="H489" t="s">
        <v>74</v>
      </c>
      <c r="I489" t="s">
        <v>5370</v>
      </c>
      <c r="J489" t="s">
        <v>5371</v>
      </c>
      <c r="K489" t="s">
        <v>74</v>
      </c>
      <c r="L489" t="s">
        <v>74</v>
      </c>
      <c r="M489" t="s">
        <v>77</v>
      </c>
      <c r="N489" t="s">
        <v>78</v>
      </c>
      <c r="O489" t="s">
        <v>74</v>
      </c>
      <c r="P489" t="s">
        <v>74</v>
      </c>
      <c r="Q489" t="s">
        <v>74</v>
      </c>
      <c r="R489" t="s">
        <v>74</v>
      </c>
      <c r="S489" t="s">
        <v>74</v>
      </c>
      <c r="T489" t="s">
        <v>74</v>
      </c>
      <c r="U489" t="s">
        <v>5372</v>
      </c>
      <c r="V489" t="s">
        <v>5373</v>
      </c>
      <c r="W489" t="s">
        <v>74</v>
      </c>
      <c r="X489" t="s">
        <v>74</v>
      </c>
      <c r="Y489" t="s">
        <v>5374</v>
      </c>
      <c r="Z489" t="s">
        <v>74</v>
      </c>
      <c r="AA489" t="s">
        <v>74</v>
      </c>
      <c r="AB489" t="s">
        <v>74</v>
      </c>
      <c r="AC489" t="s">
        <v>74</v>
      </c>
      <c r="AD489" t="s">
        <v>74</v>
      </c>
      <c r="AE489" t="s">
        <v>74</v>
      </c>
      <c r="AF489" t="s">
        <v>74</v>
      </c>
      <c r="AG489">
        <v>20</v>
      </c>
      <c r="AH489">
        <v>22</v>
      </c>
      <c r="AI489">
        <v>23</v>
      </c>
      <c r="AJ489">
        <v>0</v>
      </c>
      <c r="AK489">
        <v>1</v>
      </c>
      <c r="AL489" t="s">
        <v>5375</v>
      </c>
      <c r="AM489" t="s">
        <v>5376</v>
      </c>
      <c r="AN489" t="s">
        <v>5377</v>
      </c>
      <c r="AO489" t="s">
        <v>5378</v>
      </c>
      <c r="AP489" t="s">
        <v>74</v>
      </c>
      <c r="AQ489" t="s">
        <v>74</v>
      </c>
      <c r="AR489" t="s">
        <v>5379</v>
      </c>
      <c r="AS489" t="s">
        <v>5380</v>
      </c>
      <c r="AT489" t="s">
        <v>5261</v>
      </c>
      <c r="AU489">
        <v>1992</v>
      </c>
      <c r="AV489">
        <v>12</v>
      </c>
      <c r="AW489">
        <v>1</v>
      </c>
      <c r="AX489" t="s">
        <v>74</v>
      </c>
      <c r="AY489" t="s">
        <v>74</v>
      </c>
      <c r="AZ489" t="s">
        <v>74</v>
      </c>
      <c r="BA489" t="s">
        <v>74</v>
      </c>
      <c r="BB489">
        <v>1</v>
      </c>
      <c r="BC489">
        <v>10</v>
      </c>
      <c r="BD489" t="s">
        <v>74</v>
      </c>
      <c r="BE489" t="s">
        <v>5381</v>
      </c>
      <c r="BF489" t="str">
        <f>HYPERLINK("http://dx.doi.org/10.2307/1548713","http://dx.doi.org/10.2307/1548713")</f>
        <v>http://dx.doi.org/10.2307/1548713</v>
      </c>
      <c r="BG489" t="s">
        <v>74</v>
      </c>
      <c r="BH489" t="s">
        <v>74</v>
      </c>
      <c r="BI489">
        <v>10</v>
      </c>
      <c r="BJ489" t="s">
        <v>2367</v>
      </c>
      <c r="BK489" t="s">
        <v>92</v>
      </c>
      <c r="BL489" t="s">
        <v>2367</v>
      </c>
      <c r="BM489" t="s">
        <v>5382</v>
      </c>
      <c r="BN489" t="s">
        <v>74</v>
      </c>
      <c r="BO489" t="s">
        <v>74</v>
      </c>
      <c r="BP489" t="s">
        <v>74</v>
      </c>
      <c r="BQ489" t="s">
        <v>74</v>
      </c>
      <c r="BR489" t="s">
        <v>95</v>
      </c>
      <c r="BS489" t="s">
        <v>5383</v>
      </c>
      <c r="BT489" t="str">
        <f>HYPERLINK("https%3A%2F%2Fwww.webofscience.com%2Fwos%2Fwoscc%2Ffull-record%2FWOS:A1992HC68000001","View Full Record in Web of Science")</f>
        <v>View Full Record in Web of Science</v>
      </c>
    </row>
    <row r="490" spans="1:72" x14ac:dyDescent="0.15">
      <c r="A490" t="s">
        <v>72</v>
      </c>
      <c r="B490" t="s">
        <v>5384</v>
      </c>
      <c r="C490" t="s">
        <v>74</v>
      </c>
      <c r="D490" t="s">
        <v>74</v>
      </c>
      <c r="E490" t="s">
        <v>74</v>
      </c>
      <c r="F490" t="s">
        <v>5384</v>
      </c>
      <c r="G490" t="s">
        <v>74</v>
      </c>
      <c r="H490" t="s">
        <v>74</v>
      </c>
      <c r="I490" t="s">
        <v>5385</v>
      </c>
      <c r="J490" t="s">
        <v>5371</v>
      </c>
      <c r="K490" t="s">
        <v>74</v>
      </c>
      <c r="L490" t="s">
        <v>74</v>
      </c>
      <c r="M490" t="s">
        <v>77</v>
      </c>
      <c r="N490" t="s">
        <v>78</v>
      </c>
      <c r="O490" t="s">
        <v>74</v>
      </c>
      <c r="P490" t="s">
        <v>74</v>
      </c>
      <c r="Q490" t="s">
        <v>74</v>
      </c>
      <c r="R490" t="s">
        <v>74</v>
      </c>
      <c r="S490" t="s">
        <v>74</v>
      </c>
      <c r="T490" t="s">
        <v>74</v>
      </c>
      <c r="U490" t="s">
        <v>74</v>
      </c>
      <c r="V490" t="s">
        <v>5386</v>
      </c>
      <c r="W490" t="s">
        <v>3313</v>
      </c>
      <c r="X490" t="s">
        <v>3314</v>
      </c>
      <c r="Y490" t="s">
        <v>5387</v>
      </c>
      <c r="Z490" t="s">
        <v>74</v>
      </c>
      <c r="AA490" t="s">
        <v>5388</v>
      </c>
      <c r="AB490" t="s">
        <v>5389</v>
      </c>
      <c r="AC490" t="s">
        <v>74</v>
      </c>
      <c r="AD490" t="s">
        <v>74</v>
      </c>
      <c r="AE490" t="s">
        <v>74</v>
      </c>
      <c r="AF490" t="s">
        <v>74</v>
      </c>
      <c r="AG490">
        <v>28</v>
      </c>
      <c r="AH490">
        <v>7</v>
      </c>
      <c r="AI490">
        <v>7</v>
      </c>
      <c r="AJ490">
        <v>0</v>
      </c>
      <c r="AK490">
        <v>2</v>
      </c>
      <c r="AL490" t="s">
        <v>5375</v>
      </c>
      <c r="AM490" t="s">
        <v>5376</v>
      </c>
      <c r="AN490" t="s">
        <v>5377</v>
      </c>
      <c r="AO490" t="s">
        <v>5378</v>
      </c>
      <c r="AP490" t="s">
        <v>74</v>
      </c>
      <c r="AQ490" t="s">
        <v>74</v>
      </c>
      <c r="AR490" t="s">
        <v>5379</v>
      </c>
      <c r="AS490" t="s">
        <v>5380</v>
      </c>
      <c r="AT490" t="s">
        <v>5261</v>
      </c>
      <c r="AU490">
        <v>1992</v>
      </c>
      <c r="AV490">
        <v>12</v>
      </c>
      <c r="AW490">
        <v>1</v>
      </c>
      <c r="AX490" t="s">
        <v>74</v>
      </c>
      <c r="AY490" t="s">
        <v>74</v>
      </c>
      <c r="AZ490" t="s">
        <v>74</v>
      </c>
      <c r="BA490" t="s">
        <v>74</v>
      </c>
      <c r="BB490">
        <v>68</v>
      </c>
      <c r="BC490">
        <v>78</v>
      </c>
      <c r="BD490" t="s">
        <v>74</v>
      </c>
      <c r="BE490" t="s">
        <v>5390</v>
      </c>
      <c r="BF490" t="str">
        <f>HYPERLINK("http://dx.doi.org/10.2307/1548720","http://dx.doi.org/10.2307/1548720")</f>
        <v>http://dx.doi.org/10.2307/1548720</v>
      </c>
      <c r="BG490" t="s">
        <v>74</v>
      </c>
      <c r="BH490" t="s">
        <v>74</v>
      </c>
      <c r="BI490">
        <v>11</v>
      </c>
      <c r="BJ490" t="s">
        <v>2367</v>
      </c>
      <c r="BK490" t="s">
        <v>92</v>
      </c>
      <c r="BL490" t="s">
        <v>2367</v>
      </c>
      <c r="BM490" t="s">
        <v>5382</v>
      </c>
      <c r="BN490" t="s">
        <v>74</v>
      </c>
      <c r="BO490" t="s">
        <v>74</v>
      </c>
      <c r="BP490" t="s">
        <v>74</v>
      </c>
      <c r="BQ490" t="s">
        <v>74</v>
      </c>
      <c r="BR490" t="s">
        <v>95</v>
      </c>
      <c r="BS490" t="s">
        <v>5391</v>
      </c>
      <c r="BT490" t="str">
        <f>HYPERLINK("https%3A%2F%2Fwww.webofscience.com%2Fwos%2Fwoscc%2Ffull-record%2FWOS:A1992HC68000008","View Full Record in Web of Science")</f>
        <v>View Full Record in Web of Science</v>
      </c>
    </row>
    <row r="491" spans="1:72" x14ac:dyDescent="0.15">
      <c r="A491" t="s">
        <v>72</v>
      </c>
      <c r="B491" t="s">
        <v>5392</v>
      </c>
      <c r="C491" t="s">
        <v>74</v>
      </c>
      <c r="D491" t="s">
        <v>74</v>
      </c>
      <c r="E491" t="s">
        <v>74</v>
      </c>
      <c r="F491" t="s">
        <v>5392</v>
      </c>
      <c r="G491" t="s">
        <v>74</v>
      </c>
      <c r="H491" t="s">
        <v>74</v>
      </c>
      <c r="I491" t="s">
        <v>5393</v>
      </c>
      <c r="J491" t="s">
        <v>5394</v>
      </c>
      <c r="K491" t="s">
        <v>74</v>
      </c>
      <c r="L491" t="s">
        <v>74</v>
      </c>
      <c r="M491" t="s">
        <v>77</v>
      </c>
      <c r="N491" t="s">
        <v>78</v>
      </c>
      <c r="O491" t="s">
        <v>74</v>
      </c>
      <c r="P491" t="s">
        <v>74</v>
      </c>
      <c r="Q491" t="s">
        <v>74</v>
      </c>
      <c r="R491" t="s">
        <v>74</v>
      </c>
      <c r="S491" t="s">
        <v>74</v>
      </c>
      <c r="T491" t="s">
        <v>5395</v>
      </c>
      <c r="U491" t="s">
        <v>5396</v>
      </c>
      <c r="V491" t="s">
        <v>74</v>
      </c>
      <c r="W491" t="s">
        <v>74</v>
      </c>
      <c r="X491" t="s">
        <v>74</v>
      </c>
      <c r="Y491" t="s">
        <v>5397</v>
      </c>
      <c r="Z491" t="s">
        <v>74</v>
      </c>
      <c r="AA491" t="s">
        <v>74</v>
      </c>
      <c r="AB491" t="s">
        <v>74</v>
      </c>
      <c r="AC491" t="s">
        <v>74</v>
      </c>
      <c r="AD491" t="s">
        <v>74</v>
      </c>
      <c r="AE491" t="s">
        <v>74</v>
      </c>
      <c r="AF491" t="s">
        <v>74</v>
      </c>
      <c r="AG491">
        <v>29</v>
      </c>
      <c r="AH491">
        <v>31</v>
      </c>
      <c r="AI491">
        <v>31</v>
      </c>
      <c r="AJ491">
        <v>0</v>
      </c>
      <c r="AK491">
        <v>2</v>
      </c>
      <c r="AL491" t="s">
        <v>1076</v>
      </c>
      <c r="AM491" t="s">
        <v>501</v>
      </c>
      <c r="AN491" t="s">
        <v>1077</v>
      </c>
      <c r="AO491" t="s">
        <v>5398</v>
      </c>
      <c r="AP491" t="s">
        <v>74</v>
      </c>
      <c r="AQ491" t="s">
        <v>74</v>
      </c>
      <c r="AR491" t="s">
        <v>5399</v>
      </c>
      <c r="AS491" t="s">
        <v>5400</v>
      </c>
      <c r="AT491" t="s">
        <v>5261</v>
      </c>
      <c r="AU491">
        <v>1992</v>
      </c>
      <c r="AV491">
        <v>40</v>
      </c>
      <c r="AW491">
        <v>2</v>
      </c>
      <c r="AX491" t="s">
        <v>74</v>
      </c>
      <c r="AY491" t="s">
        <v>74</v>
      </c>
      <c r="AZ491" t="s">
        <v>74</v>
      </c>
      <c r="BA491" t="s">
        <v>74</v>
      </c>
      <c r="BB491">
        <v>157</v>
      </c>
      <c r="BC491">
        <v>164</v>
      </c>
      <c r="BD491" t="s">
        <v>74</v>
      </c>
      <c r="BE491" t="s">
        <v>5401</v>
      </c>
      <c r="BF491" t="str">
        <f>HYPERLINK("http://dx.doi.org/10.1111/j.1095-8649.1992.tb02563.x","http://dx.doi.org/10.1111/j.1095-8649.1992.tb02563.x")</f>
        <v>http://dx.doi.org/10.1111/j.1095-8649.1992.tb02563.x</v>
      </c>
      <c r="BG491" t="s">
        <v>74</v>
      </c>
      <c r="BH491" t="s">
        <v>74</v>
      </c>
      <c r="BI491">
        <v>8</v>
      </c>
      <c r="BJ491" t="s">
        <v>3332</v>
      </c>
      <c r="BK491" t="s">
        <v>92</v>
      </c>
      <c r="BL491" t="s">
        <v>3332</v>
      </c>
      <c r="BM491" t="s">
        <v>5402</v>
      </c>
      <c r="BN491" t="s">
        <v>74</v>
      </c>
      <c r="BO491" t="s">
        <v>74</v>
      </c>
      <c r="BP491" t="s">
        <v>74</v>
      </c>
      <c r="BQ491" t="s">
        <v>74</v>
      </c>
      <c r="BR491" t="s">
        <v>95</v>
      </c>
      <c r="BS491" t="s">
        <v>5403</v>
      </c>
      <c r="BT491" t="str">
        <f>HYPERLINK("https%3A%2F%2Fwww.webofscience.com%2Fwos%2Fwoscc%2Ffull-record%2FWOS:A1992HE94200002","View Full Record in Web of Science")</f>
        <v>View Full Record in Web of Science</v>
      </c>
    </row>
    <row r="492" spans="1:72" x14ac:dyDescent="0.15">
      <c r="A492" t="s">
        <v>72</v>
      </c>
      <c r="B492" t="s">
        <v>5404</v>
      </c>
      <c r="C492" t="s">
        <v>74</v>
      </c>
      <c r="D492" t="s">
        <v>74</v>
      </c>
      <c r="E492" t="s">
        <v>74</v>
      </c>
      <c r="F492" t="s">
        <v>5404</v>
      </c>
      <c r="G492" t="s">
        <v>74</v>
      </c>
      <c r="H492" t="s">
        <v>74</v>
      </c>
      <c r="I492" t="s">
        <v>5405</v>
      </c>
      <c r="J492" t="s">
        <v>2804</v>
      </c>
      <c r="K492" t="s">
        <v>74</v>
      </c>
      <c r="L492" t="s">
        <v>74</v>
      </c>
      <c r="M492" t="s">
        <v>77</v>
      </c>
      <c r="N492" t="s">
        <v>78</v>
      </c>
      <c r="O492" t="s">
        <v>74</v>
      </c>
      <c r="P492" t="s">
        <v>74</v>
      </c>
      <c r="Q492" t="s">
        <v>74</v>
      </c>
      <c r="R492" t="s">
        <v>74</v>
      </c>
      <c r="S492" t="s">
        <v>74</v>
      </c>
      <c r="T492" t="s">
        <v>74</v>
      </c>
      <c r="U492" t="s">
        <v>5406</v>
      </c>
      <c r="V492" t="s">
        <v>5407</v>
      </c>
      <c r="W492" t="s">
        <v>5408</v>
      </c>
      <c r="X492" t="s">
        <v>5409</v>
      </c>
      <c r="Y492" t="s">
        <v>74</v>
      </c>
      <c r="Z492" t="s">
        <v>74</v>
      </c>
      <c r="AA492" t="s">
        <v>5410</v>
      </c>
      <c r="AB492" t="s">
        <v>5411</v>
      </c>
      <c r="AC492" t="s">
        <v>74</v>
      </c>
      <c r="AD492" t="s">
        <v>74</v>
      </c>
      <c r="AE492" t="s">
        <v>74</v>
      </c>
      <c r="AF492" t="s">
        <v>74</v>
      </c>
      <c r="AG492">
        <v>46</v>
      </c>
      <c r="AH492">
        <v>27</v>
      </c>
      <c r="AI492">
        <v>29</v>
      </c>
      <c r="AJ492">
        <v>0</v>
      </c>
      <c r="AK492">
        <v>0</v>
      </c>
      <c r="AL492" t="s">
        <v>352</v>
      </c>
      <c r="AM492" t="s">
        <v>309</v>
      </c>
      <c r="AN492" t="s">
        <v>353</v>
      </c>
      <c r="AO492" t="s">
        <v>2810</v>
      </c>
      <c r="AP492" t="s">
        <v>2811</v>
      </c>
      <c r="AQ492" t="s">
        <v>74</v>
      </c>
      <c r="AR492" t="s">
        <v>2812</v>
      </c>
      <c r="AS492" t="s">
        <v>2813</v>
      </c>
      <c r="AT492" t="s">
        <v>5412</v>
      </c>
      <c r="AU492">
        <v>1992</v>
      </c>
      <c r="AV492">
        <v>97</v>
      </c>
      <c r="AW492" t="s">
        <v>5413</v>
      </c>
      <c r="AX492" t="s">
        <v>74</v>
      </c>
      <c r="AY492" t="s">
        <v>74</v>
      </c>
      <c r="AZ492" t="s">
        <v>74</v>
      </c>
      <c r="BA492" t="s">
        <v>74</v>
      </c>
      <c r="BB492">
        <v>1157</v>
      </c>
      <c r="BC492">
        <v>1166</v>
      </c>
      <c r="BD492" t="s">
        <v>74</v>
      </c>
      <c r="BE492" t="s">
        <v>5414</v>
      </c>
      <c r="BF492" t="str">
        <f>HYPERLINK("http://dx.doi.org/10.1029/91JA01546","http://dx.doi.org/10.1029/91JA01546")</f>
        <v>http://dx.doi.org/10.1029/91JA01546</v>
      </c>
      <c r="BG492" t="s">
        <v>74</v>
      </c>
      <c r="BH492" t="s">
        <v>74</v>
      </c>
      <c r="BI492">
        <v>10</v>
      </c>
      <c r="BJ492" t="s">
        <v>2817</v>
      </c>
      <c r="BK492" t="s">
        <v>92</v>
      </c>
      <c r="BL492" t="s">
        <v>2817</v>
      </c>
      <c r="BM492" t="s">
        <v>5415</v>
      </c>
      <c r="BN492" t="s">
        <v>74</v>
      </c>
      <c r="BO492" t="s">
        <v>74</v>
      </c>
      <c r="BP492" t="s">
        <v>74</v>
      </c>
      <c r="BQ492" t="s">
        <v>74</v>
      </c>
      <c r="BR492" t="s">
        <v>95</v>
      </c>
      <c r="BS492" t="s">
        <v>5416</v>
      </c>
      <c r="BT492" t="str">
        <f>HYPERLINK("https%3A%2F%2Fwww.webofscience.com%2Fwos%2Fwoscc%2Ffull-record%2FWOS:A1992HB87000009","View Full Record in Web of Science")</f>
        <v>View Full Record in Web of Science</v>
      </c>
    </row>
    <row r="493" spans="1:72" x14ac:dyDescent="0.15">
      <c r="A493" t="s">
        <v>72</v>
      </c>
      <c r="B493" t="s">
        <v>5417</v>
      </c>
      <c r="C493" t="s">
        <v>74</v>
      </c>
      <c r="D493" t="s">
        <v>74</v>
      </c>
      <c r="E493" t="s">
        <v>74</v>
      </c>
      <c r="F493" t="s">
        <v>5417</v>
      </c>
      <c r="G493" t="s">
        <v>74</v>
      </c>
      <c r="H493" t="s">
        <v>74</v>
      </c>
      <c r="I493" t="s">
        <v>5418</v>
      </c>
      <c r="J493" t="s">
        <v>5419</v>
      </c>
      <c r="K493" t="s">
        <v>74</v>
      </c>
      <c r="L493" t="s">
        <v>74</v>
      </c>
      <c r="M493" t="s">
        <v>77</v>
      </c>
      <c r="N493" t="s">
        <v>337</v>
      </c>
      <c r="O493" t="s">
        <v>74</v>
      </c>
      <c r="P493" t="s">
        <v>74</v>
      </c>
      <c r="Q493" t="s">
        <v>74</v>
      </c>
      <c r="R493" t="s">
        <v>74</v>
      </c>
      <c r="S493" t="s">
        <v>74</v>
      </c>
      <c r="T493" t="s">
        <v>74</v>
      </c>
      <c r="U493" t="s">
        <v>74</v>
      </c>
      <c r="V493" t="s">
        <v>74</v>
      </c>
      <c r="W493" t="s">
        <v>74</v>
      </c>
      <c r="X493" t="s">
        <v>74</v>
      </c>
      <c r="Y493" t="s">
        <v>5420</v>
      </c>
      <c r="Z493" t="s">
        <v>74</v>
      </c>
      <c r="AA493" t="s">
        <v>74</v>
      </c>
      <c r="AB493" t="s">
        <v>74</v>
      </c>
      <c r="AC493" t="s">
        <v>74</v>
      </c>
      <c r="AD493" t="s">
        <v>74</v>
      </c>
      <c r="AE493" t="s">
        <v>74</v>
      </c>
      <c r="AF493" t="s">
        <v>74</v>
      </c>
      <c r="AG493">
        <v>11</v>
      </c>
      <c r="AH493">
        <v>14</v>
      </c>
      <c r="AI493">
        <v>17</v>
      </c>
      <c r="AJ493">
        <v>0</v>
      </c>
      <c r="AK493">
        <v>4</v>
      </c>
      <c r="AL493" t="s">
        <v>5421</v>
      </c>
      <c r="AM493" t="s">
        <v>84</v>
      </c>
      <c r="AN493" t="s">
        <v>5422</v>
      </c>
      <c r="AO493" t="s">
        <v>5423</v>
      </c>
      <c r="AP493" t="s">
        <v>5424</v>
      </c>
      <c r="AQ493" t="s">
        <v>74</v>
      </c>
      <c r="AR493" t="s">
        <v>5425</v>
      </c>
      <c r="AS493" t="s">
        <v>5426</v>
      </c>
      <c r="AT493" t="s">
        <v>5261</v>
      </c>
      <c r="AU493">
        <v>1992</v>
      </c>
      <c r="AV493">
        <v>58</v>
      </c>
      <c r="AW493" t="s">
        <v>74</v>
      </c>
      <c r="AX493">
        <v>1</v>
      </c>
      <c r="AY493" t="s">
        <v>74</v>
      </c>
      <c r="AZ493" t="s">
        <v>74</v>
      </c>
      <c r="BA493" t="s">
        <v>74</v>
      </c>
      <c r="BB493">
        <v>80</v>
      </c>
      <c r="BC493">
        <v>81</v>
      </c>
      <c r="BD493" t="s">
        <v>74</v>
      </c>
      <c r="BE493" t="s">
        <v>5427</v>
      </c>
      <c r="BF493" t="str">
        <f>HYPERLINK("http://dx.doi.org/10.1093/mollus/58.1.80","http://dx.doi.org/10.1093/mollus/58.1.80")</f>
        <v>http://dx.doi.org/10.1093/mollus/58.1.80</v>
      </c>
      <c r="BG493" t="s">
        <v>74</v>
      </c>
      <c r="BH493" t="s">
        <v>74</v>
      </c>
      <c r="BI493">
        <v>2</v>
      </c>
      <c r="BJ493" t="s">
        <v>2367</v>
      </c>
      <c r="BK493" t="s">
        <v>92</v>
      </c>
      <c r="BL493" t="s">
        <v>2367</v>
      </c>
      <c r="BM493" t="s">
        <v>5428</v>
      </c>
      <c r="BN493" t="s">
        <v>74</v>
      </c>
      <c r="BO493" t="s">
        <v>74</v>
      </c>
      <c r="BP493" t="s">
        <v>74</v>
      </c>
      <c r="BQ493" t="s">
        <v>74</v>
      </c>
      <c r="BR493" t="s">
        <v>95</v>
      </c>
      <c r="BS493" t="s">
        <v>5429</v>
      </c>
      <c r="BT493" t="str">
        <f>HYPERLINK("https%3A%2F%2Fwww.webofscience.com%2Fwos%2Fwoscc%2Ffull-record%2FWOS:A1992HF29900010","View Full Record in Web of Science")</f>
        <v>View Full Record in Web of Science</v>
      </c>
    </row>
    <row r="494" spans="1:72" x14ac:dyDescent="0.15">
      <c r="A494" t="s">
        <v>72</v>
      </c>
      <c r="B494" t="s">
        <v>5430</v>
      </c>
      <c r="C494" t="s">
        <v>74</v>
      </c>
      <c r="D494" t="s">
        <v>74</v>
      </c>
      <c r="E494" t="s">
        <v>74</v>
      </c>
      <c r="F494" t="s">
        <v>5430</v>
      </c>
      <c r="G494" t="s">
        <v>74</v>
      </c>
      <c r="H494" t="s">
        <v>74</v>
      </c>
      <c r="I494" t="s">
        <v>5431</v>
      </c>
      <c r="J494" t="s">
        <v>1451</v>
      </c>
      <c r="K494" t="s">
        <v>74</v>
      </c>
      <c r="L494" t="s">
        <v>74</v>
      </c>
      <c r="M494" t="s">
        <v>77</v>
      </c>
      <c r="N494" t="s">
        <v>337</v>
      </c>
      <c r="O494" t="s">
        <v>74</v>
      </c>
      <c r="P494" t="s">
        <v>74</v>
      </c>
      <c r="Q494" t="s">
        <v>74</v>
      </c>
      <c r="R494" t="s">
        <v>74</v>
      </c>
      <c r="S494" t="s">
        <v>74</v>
      </c>
      <c r="T494" t="s">
        <v>5432</v>
      </c>
      <c r="U494" t="s">
        <v>74</v>
      </c>
      <c r="V494" t="s">
        <v>5433</v>
      </c>
      <c r="W494" t="s">
        <v>5434</v>
      </c>
      <c r="X494" t="s">
        <v>5435</v>
      </c>
      <c r="Y494" t="s">
        <v>5436</v>
      </c>
      <c r="Z494" t="s">
        <v>74</v>
      </c>
      <c r="AA494" t="s">
        <v>74</v>
      </c>
      <c r="AB494" t="s">
        <v>74</v>
      </c>
      <c r="AC494" t="s">
        <v>74</v>
      </c>
      <c r="AD494" t="s">
        <v>74</v>
      </c>
      <c r="AE494" t="s">
        <v>74</v>
      </c>
      <c r="AF494" t="s">
        <v>74</v>
      </c>
      <c r="AG494">
        <v>17</v>
      </c>
      <c r="AH494">
        <v>28</v>
      </c>
      <c r="AI494">
        <v>29</v>
      </c>
      <c r="AJ494">
        <v>1</v>
      </c>
      <c r="AK494">
        <v>6</v>
      </c>
      <c r="AL494" t="s">
        <v>1371</v>
      </c>
      <c r="AM494" t="s">
        <v>1372</v>
      </c>
      <c r="AN494" t="s">
        <v>1373</v>
      </c>
      <c r="AO494" t="s">
        <v>1458</v>
      </c>
      <c r="AP494" t="s">
        <v>3991</v>
      </c>
      <c r="AQ494" t="s">
        <v>74</v>
      </c>
      <c r="AR494" t="s">
        <v>1459</v>
      </c>
      <c r="AS494" t="s">
        <v>1460</v>
      </c>
      <c r="AT494" t="s">
        <v>5261</v>
      </c>
      <c r="AU494">
        <v>1992</v>
      </c>
      <c r="AV494">
        <v>28</v>
      </c>
      <c r="AW494">
        <v>1</v>
      </c>
      <c r="AX494" t="s">
        <v>74</v>
      </c>
      <c r="AY494" t="s">
        <v>74</v>
      </c>
      <c r="AZ494" t="s">
        <v>74</v>
      </c>
      <c r="BA494" t="s">
        <v>74</v>
      </c>
      <c r="BB494">
        <v>15</v>
      </c>
      <c r="BC494">
        <v>18</v>
      </c>
      <c r="BD494" t="s">
        <v>74</v>
      </c>
      <c r="BE494" t="s">
        <v>5437</v>
      </c>
      <c r="BF494" t="str">
        <f>HYPERLINK("http://dx.doi.org/10.1111/j.0022-3646.1992.00015.x","http://dx.doi.org/10.1111/j.0022-3646.1992.00015.x")</f>
        <v>http://dx.doi.org/10.1111/j.0022-3646.1992.00015.x</v>
      </c>
      <c r="BG494" t="s">
        <v>74</v>
      </c>
      <c r="BH494" t="s">
        <v>74</v>
      </c>
      <c r="BI494">
        <v>4</v>
      </c>
      <c r="BJ494" t="s">
        <v>1462</v>
      </c>
      <c r="BK494" t="s">
        <v>92</v>
      </c>
      <c r="BL494" t="s">
        <v>1462</v>
      </c>
      <c r="BM494" t="s">
        <v>5438</v>
      </c>
      <c r="BN494" t="s">
        <v>74</v>
      </c>
      <c r="BO494" t="s">
        <v>74</v>
      </c>
      <c r="BP494" t="s">
        <v>74</v>
      </c>
      <c r="BQ494" t="s">
        <v>74</v>
      </c>
      <c r="BR494" t="s">
        <v>95</v>
      </c>
      <c r="BS494" t="s">
        <v>5439</v>
      </c>
      <c r="BT494" t="str">
        <f>HYPERLINK("https%3A%2F%2Fwww.webofscience.com%2Fwos%2Fwoscc%2Ffull-record%2FWOS:A1992HE70000003","View Full Record in Web of Science")</f>
        <v>View Full Record in Web of Science</v>
      </c>
    </row>
    <row r="495" spans="1:72" x14ac:dyDescent="0.15">
      <c r="A495" t="s">
        <v>72</v>
      </c>
      <c r="B495" t="s">
        <v>5440</v>
      </c>
      <c r="C495" t="s">
        <v>74</v>
      </c>
      <c r="D495" t="s">
        <v>74</v>
      </c>
      <c r="E495" t="s">
        <v>74</v>
      </c>
      <c r="F495" t="s">
        <v>5440</v>
      </c>
      <c r="G495" t="s">
        <v>74</v>
      </c>
      <c r="H495" t="s">
        <v>74</v>
      </c>
      <c r="I495" t="s">
        <v>5441</v>
      </c>
      <c r="J495" t="s">
        <v>2836</v>
      </c>
      <c r="K495" t="s">
        <v>74</v>
      </c>
      <c r="L495" t="s">
        <v>74</v>
      </c>
      <c r="M495" t="s">
        <v>77</v>
      </c>
      <c r="N495" t="s">
        <v>337</v>
      </c>
      <c r="O495" t="s">
        <v>74</v>
      </c>
      <c r="P495" t="s">
        <v>74</v>
      </c>
      <c r="Q495" t="s">
        <v>74</v>
      </c>
      <c r="R495" t="s">
        <v>74</v>
      </c>
      <c r="S495" t="s">
        <v>74</v>
      </c>
      <c r="T495" t="s">
        <v>74</v>
      </c>
      <c r="U495" t="s">
        <v>74</v>
      </c>
      <c r="V495" t="s">
        <v>74</v>
      </c>
      <c r="W495" t="s">
        <v>74</v>
      </c>
      <c r="X495" t="s">
        <v>74</v>
      </c>
      <c r="Y495" t="s">
        <v>5442</v>
      </c>
      <c r="Z495" t="s">
        <v>74</v>
      </c>
      <c r="AA495" t="s">
        <v>74</v>
      </c>
      <c r="AB495" t="s">
        <v>74</v>
      </c>
      <c r="AC495" t="s">
        <v>74</v>
      </c>
      <c r="AD495" t="s">
        <v>74</v>
      </c>
      <c r="AE495" t="s">
        <v>74</v>
      </c>
      <c r="AF495" t="s">
        <v>74</v>
      </c>
      <c r="AG495">
        <v>0</v>
      </c>
      <c r="AH495">
        <v>0</v>
      </c>
      <c r="AI495">
        <v>0</v>
      </c>
      <c r="AJ495">
        <v>0</v>
      </c>
      <c r="AK495">
        <v>0</v>
      </c>
      <c r="AL495" t="s">
        <v>2839</v>
      </c>
      <c r="AM495" t="s">
        <v>804</v>
      </c>
      <c r="AN495" t="s">
        <v>2840</v>
      </c>
      <c r="AO495" t="s">
        <v>2841</v>
      </c>
      <c r="AP495" t="s">
        <v>74</v>
      </c>
      <c r="AQ495" t="s">
        <v>74</v>
      </c>
      <c r="AR495" t="s">
        <v>2842</v>
      </c>
      <c r="AS495" t="s">
        <v>2843</v>
      </c>
      <c r="AT495" t="s">
        <v>5261</v>
      </c>
      <c r="AU495">
        <v>1992</v>
      </c>
      <c r="AV495">
        <v>39</v>
      </c>
      <c r="AW495">
        <v>2</v>
      </c>
      <c r="AX495" t="s">
        <v>74</v>
      </c>
      <c r="AY495" t="s">
        <v>74</v>
      </c>
      <c r="AZ495" t="s">
        <v>74</v>
      </c>
      <c r="BA495" t="s">
        <v>74</v>
      </c>
      <c r="BB495">
        <v>173</v>
      </c>
      <c r="BC495">
        <v>174</v>
      </c>
      <c r="BD495" t="s">
        <v>74</v>
      </c>
      <c r="BE495" t="s">
        <v>74</v>
      </c>
      <c r="BF495" t="s">
        <v>74</v>
      </c>
      <c r="BG495" t="s">
        <v>74</v>
      </c>
      <c r="BH495" t="s">
        <v>74</v>
      </c>
      <c r="BI495">
        <v>2</v>
      </c>
      <c r="BJ495" t="s">
        <v>173</v>
      </c>
      <c r="BK495" t="s">
        <v>92</v>
      </c>
      <c r="BL495" t="s">
        <v>174</v>
      </c>
      <c r="BM495" t="s">
        <v>5443</v>
      </c>
      <c r="BN495" t="s">
        <v>74</v>
      </c>
      <c r="BO495" t="s">
        <v>74</v>
      </c>
      <c r="BP495" t="s">
        <v>74</v>
      </c>
      <c r="BQ495" t="s">
        <v>74</v>
      </c>
      <c r="BR495" t="s">
        <v>95</v>
      </c>
      <c r="BS495" t="s">
        <v>5444</v>
      </c>
      <c r="BT495" t="str">
        <f>HYPERLINK("https%3A%2F%2Fwww.webofscience.com%2Fwos%2Fwoscc%2Ffull-record%2FWOS:A1992HC59100014","View Full Record in Web of Science")</f>
        <v>View Full Record in Web of Science</v>
      </c>
    </row>
    <row r="496" spans="1:72" x14ac:dyDescent="0.15">
      <c r="A496" t="s">
        <v>72</v>
      </c>
      <c r="B496" t="s">
        <v>5445</v>
      </c>
      <c r="C496" t="s">
        <v>74</v>
      </c>
      <c r="D496" t="s">
        <v>74</v>
      </c>
      <c r="E496" t="s">
        <v>74</v>
      </c>
      <c r="F496" t="s">
        <v>5445</v>
      </c>
      <c r="G496" t="s">
        <v>74</v>
      </c>
      <c r="H496" t="s">
        <v>74</v>
      </c>
      <c r="I496" t="s">
        <v>5446</v>
      </c>
      <c r="J496" t="s">
        <v>5447</v>
      </c>
      <c r="K496" t="s">
        <v>74</v>
      </c>
      <c r="L496" t="s">
        <v>74</v>
      </c>
      <c r="M496" t="s">
        <v>77</v>
      </c>
      <c r="N496" t="s">
        <v>78</v>
      </c>
      <c r="O496" t="s">
        <v>74</v>
      </c>
      <c r="P496" t="s">
        <v>74</v>
      </c>
      <c r="Q496" t="s">
        <v>74</v>
      </c>
      <c r="R496" t="s">
        <v>74</v>
      </c>
      <c r="S496" t="s">
        <v>74</v>
      </c>
      <c r="T496" t="s">
        <v>74</v>
      </c>
      <c r="U496" t="s">
        <v>5448</v>
      </c>
      <c r="V496" t="s">
        <v>5449</v>
      </c>
      <c r="W496" t="s">
        <v>5450</v>
      </c>
      <c r="X496" t="s">
        <v>5451</v>
      </c>
      <c r="Y496" t="s">
        <v>5452</v>
      </c>
      <c r="Z496" t="s">
        <v>74</v>
      </c>
      <c r="AA496" t="s">
        <v>74</v>
      </c>
      <c r="AB496" t="s">
        <v>74</v>
      </c>
      <c r="AC496" t="s">
        <v>74</v>
      </c>
      <c r="AD496" t="s">
        <v>74</v>
      </c>
      <c r="AE496" t="s">
        <v>74</v>
      </c>
      <c r="AF496" t="s">
        <v>74</v>
      </c>
      <c r="AG496">
        <v>35</v>
      </c>
      <c r="AH496">
        <v>16</v>
      </c>
      <c r="AI496">
        <v>17</v>
      </c>
      <c r="AJ496">
        <v>0</v>
      </c>
      <c r="AK496">
        <v>8</v>
      </c>
      <c r="AL496" t="s">
        <v>271</v>
      </c>
      <c r="AM496" t="s">
        <v>272</v>
      </c>
      <c r="AN496" t="s">
        <v>273</v>
      </c>
      <c r="AO496" t="s">
        <v>5453</v>
      </c>
      <c r="AP496" t="s">
        <v>74</v>
      </c>
      <c r="AQ496" t="s">
        <v>74</v>
      </c>
      <c r="AR496" t="s">
        <v>5454</v>
      </c>
      <c r="AS496" t="s">
        <v>5455</v>
      </c>
      <c r="AT496" t="s">
        <v>5261</v>
      </c>
      <c r="AU496">
        <v>1992</v>
      </c>
      <c r="AV496">
        <v>49</v>
      </c>
      <c r="AW496" t="s">
        <v>749</v>
      </c>
      <c r="AX496" t="s">
        <v>74</v>
      </c>
      <c r="AY496" t="s">
        <v>74</v>
      </c>
      <c r="AZ496" t="s">
        <v>74</v>
      </c>
      <c r="BA496" t="s">
        <v>74</v>
      </c>
      <c r="BB496">
        <v>255</v>
      </c>
      <c r="BC496">
        <v>267</v>
      </c>
      <c r="BD496" t="s">
        <v>74</v>
      </c>
      <c r="BE496" t="s">
        <v>5456</v>
      </c>
      <c r="BF496" t="str">
        <f>HYPERLINK("http://dx.doi.org/10.1016/0377-0273(92)90017-8","http://dx.doi.org/10.1016/0377-0273(92)90017-8")</f>
        <v>http://dx.doi.org/10.1016/0377-0273(92)90017-8</v>
      </c>
      <c r="BG496" t="s">
        <v>74</v>
      </c>
      <c r="BH496" t="s">
        <v>74</v>
      </c>
      <c r="BI496">
        <v>13</v>
      </c>
      <c r="BJ496" t="s">
        <v>173</v>
      </c>
      <c r="BK496" t="s">
        <v>92</v>
      </c>
      <c r="BL496" t="s">
        <v>174</v>
      </c>
      <c r="BM496" t="s">
        <v>5457</v>
      </c>
      <c r="BN496" t="s">
        <v>74</v>
      </c>
      <c r="BO496" t="s">
        <v>74</v>
      </c>
      <c r="BP496" t="s">
        <v>74</v>
      </c>
      <c r="BQ496" t="s">
        <v>74</v>
      </c>
      <c r="BR496" t="s">
        <v>95</v>
      </c>
      <c r="BS496" t="s">
        <v>5458</v>
      </c>
      <c r="BT496" t="str">
        <f>HYPERLINK("https%3A%2F%2Fwww.webofscience.com%2Fwos%2Fwoscc%2Ffull-record%2FWOS:A1992HN50400005","View Full Record in Web of Science")</f>
        <v>View Full Record in Web of Science</v>
      </c>
    </row>
    <row r="497" spans="1:72" x14ac:dyDescent="0.15">
      <c r="A497" t="s">
        <v>72</v>
      </c>
      <c r="B497" t="s">
        <v>5459</v>
      </c>
      <c r="C497" t="s">
        <v>74</v>
      </c>
      <c r="D497" t="s">
        <v>74</v>
      </c>
      <c r="E497" t="s">
        <v>74</v>
      </c>
      <c r="F497" t="s">
        <v>5459</v>
      </c>
      <c r="G497" t="s">
        <v>74</v>
      </c>
      <c r="H497" t="s">
        <v>74</v>
      </c>
      <c r="I497" t="s">
        <v>5460</v>
      </c>
      <c r="J497" t="s">
        <v>2873</v>
      </c>
      <c r="K497" t="s">
        <v>74</v>
      </c>
      <c r="L497" t="s">
        <v>74</v>
      </c>
      <c r="M497" t="s">
        <v>77</v>
      </c>
      <c r="N497" t="s">
        <v>78</v>
      </c>
      <c r="O497" t="s">
        <v>74</v>
      </c>
      <c r="P497" t="s">
        <v>74</v>
      </c>
      <c r="Q497" t="s">
        <v>74</v>
      </c>
      <c r="R497" t="s">
        <v>74</v>
      </c>
      <c r="S497" t="s">
        <v>74</v>
      </c>
      <c r="T497" t="s">
        <v>74</v>
      </c>
      <c r="U497" t="s">
        <v>74</v>
      </c>
      <c r="V497" t="s">
        <v>5461</v>
      </c>
      <c r="W497" t="s">
        <v>74</v>
      </c>
      <c r="X497" t="s">
        <v>74</v>
      </c>
      <c r="Y497" t="s">
        <v>5462</v>
      </c>
      <c r="Z497" t="s">
        <v>74</v>
      </c>
      <c r="AA497" t="s">
        <v>74</v>
      </c>
      <c r="AB497" t="s">
        <v>74</v>
      </c>
      <c r="AC497" t="s">
        <v>74</v>
      </c>
      <c r="AD497" t="s">
        <v>74</v>
      </c>
      <c r="AE497" t="s">
        <v>74</v>
      </c>
      <c r="AF497" t="s">
        <v>74</v>
      </c>
      <c r="AG497">
        <v>19</v>
      </c>
      <c r="AH497">
        <v>17</v>
      </c>
      <c r="AI497">
        <v>18</v>
      </c>
      <c r="AJ497">
        <v>0</v>
      </c>
      <c r="AK497">
        <v>0</v>
      </c>
      <c r="AL497" t="s">
        <v>1496</v>
      </c>
      <c r="AM497" t="s">
        <v>84</v>
      </c>
      <c r="AN497" t="s">
        <v>1497</v>
      </c>
      <c r="AO497" t="s">
        <v>2880</v>
      </c>
      <c r="AP497" t="s">
        <v>74</v>
      </c>
      <c r="AQ497" t="s">
        <v>74</v>
      </c>
      <c r="AR497" t="s">
        <v>2881</v>
      </c>
      <c r="AS497" t="s">
        <v>2882</v>
      </c>
      <c r="AT497" t="s">
        <v>5261</v>
      </c>
      <c r="AU497">
        <v>1992</v>
      </c>
      <c r="AV497">
        <v>226</v>
      </c>
      <c r="AW497" t="s">
        <v>74</v>
      </c>
      <c r="AX497">
        <v>2</v>
      </c>
      <c r="AY497" t="s">
        <v>74</v>
      </c>
      <c r="AZ497" t="s">
        <v>74</v>
      </c>
      <c r="BA497" t="s">
        <v>74</v>
      </c>
      <c r="BB497">
        <v>283</v>
      </c>
      <c r="BC497">
        <v>310</v>
      </c>
      <c r="BD497" t="s">
        <v>74</v>
      </c>
      <c r="BE497" t="s">
        <v>5463</v>
      </c>
      <c r="BF497" t="str">
        <f>HYPERLINK("http://dx.doi.org/10.1111/j.1469-7998.1992.tb03840.x","http://dx.doi.org/10.1111/j.1469-7998.1992.tb03840.x")</f>
        <v>http://dx.doi.org/10.1111/j.1469-7998.1992.tb03840.x</v>
      </c>
      <c r="BG497" t="s">
        <v>74</v>
      </c>
      <c r="BH497" t="s">
        <v>74</v>
      </c>
      <c r="BI497">
        <v>28</v>
      </c>
      <c r="BJ497" t="s">
        <v>243</v>
      </c>
      <c r="BK497" t="s">
        <v>92</v>
      </c>
      <c r="BL497" t="s">
        <v>243</v>
      </c>
      <c r="BM497" t="s">
        <v>5464</v>
      </c>
      <c r="BN497" t="s">
        <v>74</v>
      </c>
      <c r="BO497" t="s">
        <v>74</v>
      </c>
      <c r="BP497" t="s">
        <v>74</v>
      </c>
      <c r="BQ497" t="s">
        <v>74</v>
      </c>
      <c r="BR497" t="s">
        <v>95</v>
      </c>
      <c r="BS497" t="s">
        <v>5465</v>
      </c>
      <c r="BT497" t="str">
        <f>HYPERLINK("https%3A%2F%2Fwww.webofscience.com%2Fwos%2Fwoscc%2Ffull-record%2FWOS:A1992HE27200008","View Full Record in Web of Science")</f>
        <v>View Full Record in Web of Science</v>
      </c>
    </row>
    <row r="498" spans="1:72" x14ac:dyDescent="0.15">
      <c r="A498" t="s">
        <v>72</v>
      </c>
      <c r="B498" t="s">
        <v>5466</v>
      </c>
      <c r="C498" t="s">
        <v>74</v>
      </c>
      <c r="D498" t="s">
        <v>74</v>
      </c>
      <c r="E498" t="s">
        <v>74</v>
      </c>
      <c r="F498" t="s">
        <v>5466</v>
      </c>
      <c r="G498" t="s">
        <v>74</v>
      </c>
      <c r="H498" t="s">
        <v>74</v>
      </c>
      <c r="I498" t="s">
        <v>5467</v>
      </c>
      <c r="J498" t="s">
        <v>2873</v>
      </c>
      <c r="K498" t="s">
        <v>74</v>
      </c>
      <c r="L498" t="s">
        <v>74</v>
      </c>
      <c r="M498" t="s">
        <v>77</v>
      </c>
      <c r="N498" t="s">
        <v>458</v>
      </c>
      <c r="O498" t="s">
        <v>74</v>
      </c>
      <c r="P498" t="s">
        <v>74</v>
      </c>
      <c r="Q498" t="s">
        <v>74</v>
      </c>
      <c r="R498" t="s">
        <v>74</v>
      </c>
      <c r="S498" t="s">
        <v>74</v>
      </c>
      <c r="T498" t="s">
        <v>74</v>
      </c>
      <c r="U498" t="s">
        <v>5468</v>
      </c>
      <c r="V498" t="s">
        <v>74</v>
      </c>
      <c r="W498" t="s">
        <v>5469</v>
      </c>
      <c r="X498" t="s">
        <v>5470</v>
      </c>
      <c r="Y498" t="s">
        <v>5471</v>
      </c>
      <c r="Z498" t="s">
        <v>74</v>
      </c>
      <c r="AA498" t="s">
        <v>74</v>
      </c>
      <c r="AB498" t="s">
        <v>74</v>
      </c>
      <c r="AC498" t="s">
        <v>74</v>
      </c>
      <c r="AD498" t="s">
        <v>74</v>
      </c>
      <c r="AE498" t="s">
        <v>74</v>
      </c>
      <c r="AF498" t="s">
        <v>74</v>
      </c>
      <c r="AG498">
        <v>12</v>
      </c>
      <c r="AH498">
        <v>6</v>
      </c>
      <c r="AI498">
        <v>7</v>
      </c>
      <c r="AJ498">
        <v>0</v>
      </c>
      <c r="AK498">
        <v>12</v>
      </c>
      <c r="AL498" t="s">
        <v>1496</v>
      </c>
      <c r="AM498" t="s">
        <v>84</v>
      </c>
      <c r="AN498" t="s">
        <v>1497</v>
      </c>
      <c r="AO498" t="s">
        <v>2880</v>
      </c>
      <c r="AP498" t="s">
        <v>74</v>
      </c>
      <c r="AQ498" t="s">
        <v>74</v>
      </c>
      <c r="AR498" t="s">
        <v>2881</v>
      </c>
      <c r="AS498" t="s">
        <v>2882</v>
      </c>
      <c r="AT498" t="s">
        <v>5261</v>
      </c>
      <c r="AU498">
        <v>1992</v>
      </c>
      <c r="AV498">
        <v>226</v>
      </c>
      <c r="AW498" t="s">
        <v>74</v>
      </c>
      <c r="AX498">
        <v>2</v>
      </c>
      <c r="AY498" t="s">
        <v>74</v>
      </c>
      <c r="AZ498" t="s">
        <v>74</v>
      </c>
      <c r="BA498" t="s">
        <v>74</v>
      </c>
      <c r="BB498">
        <v>345</v>
      </c>
      <c r="BC498">
        <v>350</v>
      </c>
      <c r="BD498" t="s">
        <v>74</v>
      </c>
      <c r="BE498" t="s">
        <v>5472</v>
      </c>
      <c r="BF498" t="str">
        <f>HYPERLINK("http://dx.doi.org/10.1111/j.1469-7998.1992.tb03844.x","http://dx.doi.org/10.1111/j.1469-7998.1992.tb03844.x")</f>
        <v>http://dx.doi.org/10.1111/j.1469-7998.1992.tb03844.x</v>
      </c>
      <c r="BG498" t="s">
        <v>74</v>
      </c>
      <c r="BH498" t="s">
        <v>74</v>
      </c>
      <c r="BI498">
        <v>6</v>
      </c>
      <c r="BJ498" t="s">
        <v>243</v>
      </c>
      <c r="BK498" t="s">
        <v>92</v>
      </c>
      <c r="BL498" t="s">
        <v>243</v>
      </c>
      <c r="BM498" t="s">
        <v>5464</v>
      </c>
      <c r="BN498" t="s">
        <v>74</v>
      </c>
      <c r="BO498" t="s">
        <v>74</v>
      </c>
      <c r="BP498" t="s">
        <v>74</v>
      </c>
      <c r="BQ498" t="s">
        <v>74</v>
      </c>
      <c r="BR498" t="s">
        <v>95</v>
      </c>
      <c r="BS498" t="s">
        <v>5473</v>
      </c>
      <c r="BT498" t="str">
        <f>HYPERLINK("https%3A%2F%2Fwww.webofscience.com%2Fwos%2Fwoscc%2Ffull-record%2FWOS:A1992HE27200012","View Full Record in Web of Science")</f>
        <v>View Full Record in Web of Science</v>
      </c>
    </row>
    <row r="499" spans="1:72" x14ac:dyDescent="0.15">
      <c r="A499" t="s">
        <v>72</v>
      </c>
      <c r="B499" t="s">
        <v>5474</v>
      </c>
      <c r="C499" t="s">
        <v>74</v>
      </c>
      <c r="D499" t="s">
        <v>74</v>
      </c>
      <c r="E499" t="s">
        <v>74</v>
      </c>
      <c r="F499" t="s">
        <v>5474</v>
      </c>
      <c r="G499" t="s">
        <v>74</v>
      </c>
      <c r="H499" t="s">
        <v>74</v>
      </c>
      <c r="I499" t="s">
        <v>5475</v>
      </c>
      <c r="J499" t="s">
        <v>417</v>
      </c>
      <c r="K499" t="s">
        <v>74</v>
      </c>
      <c r="L499" t="s">
        <v>74</v>
      </c>
      <c r="M499" t="s">
        <v>77</v>
      </c>
      <c r="N499" t="s">
        <v>78</v>
      </c>
      <c r="O499" t="s">
        <v>74</v>
      </c>
      <c r="P499" t="s">
        <v>74</v>
      </c>
      <c r="Q499" t="s">
        <v>74</v>
      </c>
      <c r="R499" t="s">
        <v>74</v>
      </c>
      <c r="S499" t="s">
        <v>74</v>
      </c>
      <c r="T499" t="s">
        <v>74</v>
      </c>
      <c r="U499" t="s">
        <v>5476</v>
      </c>
      <c r="V499" t="s">
        <v>5477</v>
      </c>
      <c r="W499" t="s">
        <v>74</v>
      </c>
      <c r="X499" t="s">
        <v>74</v>
      </c>
      <c r="Y499" t="s">
        <v>5478</v>
      </c>
      <c r="Z499" t="s">
        <v>74</v>
      </c>
      <c r="AA499" t="s">
        <v>5479</v>
      </c>
      <c r="AB499" t="s">
        <v>5480</v>
      </c>
      <c r="AC499" t="s">
        <v>74</v>
      </c>
      <c r="AD499" t="s">
        <v>74</v>
      </c>
      <c r="AE499" t="s">
        <v>74</v>
      </c>
      <c r="AF499" t="s">
        <v>74</v>
      </c>
      <c r="AG499">
        <v>46</v>
      </c>
      <c r="AH499">
        <v>99</v>
      </c>
      <c r="AI499">
        <v>104</v>
      </c>
      <c r="AJ499">
        <v>0</v>
      </c>
      <c r="AK499">
        <v>11</v>
      </c>
      <c r="AL499" t="s">
        <v>424</v>
      </c>
      <c r="AM499" t="s">
        <v>425</v>
      </c>
      <c r="AN499" t="s">
        <v>426</v>
      </c>
      <c r="AO499" t="s">
        <v>427</v>
      </c>
      <c r="AP499" t="s">
        <v>428</v>
      </c>
      <c r="AQ499" t="s">
        <v>74</v>
      </c>
      <c r="AR499" t="s">
        <v>429</v>
      </c>
      <c r="AS499" t="s">
        <v>430</v>
      </c>
      <c r="AT499" t="s">
        <v>5261</v>
      </c>
      <c r="AU499">
        <v>1992</v>
      </c>
      <c r="AV499">
        <v>80</v>
      </c>
      <c r="AW499">
        <v>1</v>
      </c>
      <c r="AX499" t="s">
        <v>74</v>
      </c>
      <c r="AY499" t="s">
        <v>74</v>
      </c>
      <c r="AZ499" t="s">
        <v>74</v>
      </c>
      <c r="BA499" t="s">
        <v>74</v>
      </c>
      <c r="BB499">
        <v>15</v>
      </c>
      <c r="BC499">
        <v>27</v>
      </c>
      <c r="BD499" t="s">
        <v>74</v>
      </c>
      <c r="BE499" t="s">
        <v>5481</v>
      </c>
      <c r="BF499" t="str">
        <f>HYPERLINK("http://dx.doi.org/10.3354/meps080015","http://dx.doi.org/10.3354/meps080015")</f>
        <v>http://dx.doi.org/10.3354/meps080015</v>
      </c>
      <c r="BG499" t="s">
        <v>74</v>
      </c>
      <c r="BH499" t="s">
        <v>74</v>
      </c>
      <c r="BI499">
        <v>13</v>
      </c>
      <c r="BJ499" t="s">
        <v>432</v>
      </c>
      <c r="BK499" t="s">
        <v>92</v>
      </c>
      <c r="BL499" t="s">
        <v>433</v>
      </c>
      <c r="BM499" t="s">
        <v>5482</v>
      </c>
      <c r="BN499" t="s">
        <v>74</v>
      </c>
      <c r="BO499" t="s">
        <v>1112</v>
      </c>
      <c r="BP499" t="s">
        <v>74</v>
      </c>
      <c r="BQ499" t="s">
        <v>74</v>
      </c>
      <c r="BR499" t="s">
        <v>95</v>
      </c>
      <c r="BS499" t="s">
        <v>5483</v>
      </c>
      <c r="BT499" t="str">
        <f>HYPERLINK("https%3A%2F%2Fwww.webofscience.com%2Fwos%2Fwoscc%2Ffull-record%2FWOS:A1992HK39300002","View Full Record in Web of Science")</f>
        <v>View Full Record in Web of Science</v>
      </c>
    </row>
    <row r="500" spans="1:72" x14ac:dyDescent="0.15">
      <c r="A500" t="s">
        <v>72</v>
      </c>
      <c r="B500" t="s">
        <v>5484</v>
      </c>
      <c r="C500" t="s">
        <v>74</v>
      </c>
      <c r="D500" t="s">
        <v>74</v>
      </c>
      <c r="E500" t="s">
        <v>74</v>
      </c>
      <c r="F500" t="s">
        <v>5484</v>
      </c>
      <c r="G500" t="s">
        <v>74</v>
      </c>
      <c r="H500" t="s">
        <v>74</v>
      </c>
      <c r="I500" t="s">
        <v>5485</v>
      </c>
      <c r="J500" t="s">
        <v>417</v>
      </c>
      <c r="K500" t="s">
        <v>74</v>
      </c>
      <c r="L500" t="s">
        <v>74</v>
      </c>
      <c r="M500" t="s">
        <v>77</v>
      </c>
      <c r="N500" t="s">
        <v>78</v>
      </c>
      <c r="O500" t="s">
        <v>74</v>
      </c>
      <c r="P500" t="s">
        <v>74</v>
      </c>
      <c r="Q500" t="s">
        <v>74</v>
      </c>
      <c r="R500" t="s">
        <v>74</v>
      </c>
      <c r="S500" t="s">
        <v>74</v>
      </c>
      <c r="T500" t="s">
        <v>74</v>
      </c>
      <c r="U500" t="s">
        <v>5486</v>
      </c>
      <c r="V500" t="s">
        <v>5487</v>
      </c>
      <c r="W500" t="s">
        <v>5488</v>
      </c>
      <c r="X500" t="s">
        <v>5489</v>
      </c>
      <c r="Y500" t="s">
        <v>5490</v>
      </c>
      <c r="Z500" t="s">
        <v>74</v>
      </c>
      <c r="AA500" t="s">
        <v>74</v>
      </c>
      <c r="AB500" t="s">
        <v>5491</v>
      </c>
      <c r="AC500" t="s">
        <v>74</v>
      </c>
      <c r="AD500" t="s">
        <v>74</v>
      </c>
      <c r="AE500" t="s">
        <v>74</v>
      </c>
      <c r="AF500" t="s">
        <v>74</v>
      </c>
      <c r="AG500">
        <v>36</v>
      </c>
      <c r="AH500">
        <v>262</v>
      </c>
      <c r="AI500">
        <v>277</v>
      </c>
      <c r="AJ500">
        <v>1</v>
      </c>
      <c r="AK500">
        <v>28</v>
      </c>
      <c r="AL500" t="s">
        <v>424</v>
      </c>
      <c r="AM500" t="s">
        <v>425</v>
      </c>
      <c r="AN500" t="s">
        <v>426</v>
      </c>
      <c r="AO500" t="s">
        <v>427</v>
      </c>
      <c r="AP500" t="s">
        <v>74</v>
      </c>
      <c r="AQ500" t="s">
        <v>74</v>
      </c>
      <c r="AR500" t="s">
        <v>429</v>
      </c>
      <c r="AS500" t="s">
        <v>430</v>
      </c>
      <c r="AT500" t="s">
        <v>5261</v>
      </c>
      <c r="AU500">
        <v>1992</v>
      </c>
      <c r="AV500">
        <v>80</v>
      </c>
      <c r="AW500">
        <v>1</v>
      </c>
      <c r="AX500" t="s">
        <v>74</v>
      </c>
      <c r="AY500" t="s">
        <v>74</v>
      </c>
      <c r="AZ500" t="s">
        <v>74</v>
      </c>
      <c r="BA500" t="s">
        <v>74</v>
      </c>
      <c r="BB500">
        <v>89</v>
      </c>
      <c r="BC500">
        <v>100</v>
      </c>
      <c r="BD500" t="s">
        <v>74</v>
      </c>
      <c r="BE500" t="s">
        <v>5492</v>
      </c>
      <c r="BF500" t="str">
        <f>HYPERLINK("http://dx.doi.org/10.3354/meps080089","http://dx.doi.org/10.3354/meps080089")</f>
        <v>http://dx.doi.org/10.3354/meps080089</v>
      </c>
      <c r="BG500" t="s">
        <v>74</v>
      </c>
      <c r="BH500" t="s">
        <v>74</v>
      </c>
      <c r="BI500">
        <v>12</v>
      </c>
      <c r="BJ500" t="s">
        <v>432</v>
      </c>
      <c r="BK500" t="s">
        <v>92</v>
      </c>
      <c r="BL500" t="s">
        <v>433</v>
      </c>
      <c r="BM500" t="s">
        <v>5482</v>
      </c>
      <c r="BN500" t="s">
        <v>74</v>
      </c>
      <c r="BO500" t="s">
        <v>1112</v>
      </c>
      <c r="BP500" t="s">
        <v>74</v>
      </c>
      <c r="BQ500" t="s">
        <v>74</v>
      </c>
      <c r="BR500" t="s">
        <v>95</v>
      </c>
      <c r="BS500" t="s">
        <v>5493</v>
      </c>
      <c r="BT500" t="str">
        <f>HYPERLINK("https%3A%2F%2Fwww.webofscience.com%2Fwos%2Fwoscc%2Ffull-record%2FWOS:A1992HK39300008","View Full Record in Web of Science")</f>
        <v>View Full Record in Web of Science</v>
      </c>
    </row>
    <row r="501" spans="1:72" x14ac:dyDescent="0.15">
      <c r="A501" t="s">
        <v>72</v>
      </c>
      <c r="B501" t="s">
        <v>5494</v>
      </c>
      <c r="C501" t="s">
        <v>74</v>
      </c>
      <c r="D501" t="s">
        <v>74</v>
      </c>
      <c r="E501" t="s">
        <v>74</v>
      </c>
      <c r="F501" t="s">
        <v>5494</v>
      </c>
      <c r="G501" t="s">
        <v>74</v>
      </c>
      <c r="H501" t="s">
        <v>74</v>
      </c>
      <c r="I501" t="s">
        <v>5495</v>
      </c>
      <c r="J501" t="s">
        <v>1595</v>
      </c>
      <c r="K501" t="s">
        <v>74</v>
      </c>
      <c r="L501" t="s">
        <v>74</v>
      </c>
      <c r="M501" t="s">
        <v>77</v>
      </c>
      <c r="N501" t="s">
        <v>78</v>
      </c>
      <c r="O501" t="s">
        <v>74</v>
      </c>
      <c r="P501" t="s">
        <v>74</v>
      </c>
      <c r="Q501" t="s">
        <v>74</v>
      </c>
      <c r="R501" t="s">
        <v>74</v>
      </c>
      <c r="S501" t="s">
        <v>74</v>
      </c>
      <c r="T501" t="s">
        <v>74</v>
      </c>
      <c r="U501" t="s">
        <v>5496</v>
      </c>
      <c r="V501" t="s">
        <v>5497</v>
      </c>
      <c r="W501" t="s">
        <v>5498</v>
      </c>
      <c r="X501" t="s">
        <v>5499</v>
      </c>
      <c r="Y501" t="s">
        <v>74</v>
      </c>
      <c r="Z501" t="s">
        <v>74</v>
      </c>
      <c r="AA501" t="s">
        <v>74</v>
      </c>
      <c r="AB501" t="s">
        <v>74</v>
      </c>
      <c r="AC501" t="s">
        <v>74</v>
      </c>
      <c r="AD501" t="s">
        <v>74</v>
      </c>
      <c r="AE501" t="s">
        <v>74</v>
      </c>
      <c r="AF501" t="s">
        <v>74</v>
      </c>
      <c r="AG501">
        <v>80</v>
      </c>
      <c r="AH501">
        <v>12</v>
      </c>
      <c r="AI501">
        <v>15</v>
      </c>
      <c r="AJ501">
        <v>0</v>
      </c>
      <c r="AK501">
        <v>5</v>
      </c>
      <c r="AL501" t="s">
        <v>271</v>
      </c>
      <c r="AM501" t="s">
        <v>272</v>
      </c>
      <c r="AN501" t="s">
        <v>273</v>
      </c>
      <c r="AO501" t="s">
        <v>1600</v>
      </c>
      <c r="AP501" t="s">
        <v>2218</v>
      </c>
      <c r="AQ501" t="s">
        <v>74</v>
      </c>
      <c r="AR501" t="s">
        <v>1601</v>
      </c>
      <c r="AS501" t="s">
        <v>1602</v>
      </c>
      <c r="AT501" t="s">
        <v>5261</v>
      </c>
      <c r="AU501">
        <v>1992</v>
      </c>
      <c r="AV501">
        <v>18</v>
      </c>
      <c r="AW501">
        <v>3</v>
      </c>
      <c r="AX501" t="s">
        <v>74</v>
      </c>
      <c r="AY501" t="s">
        <v>74</v>
      </c>
      <c r="AZ501" t="s">
        <v>74</v>
      </c>
      <c r="BA501" t="s">
        <v>74</v>
      </c>
      <c r="BB501">
        <v>171</v>
      </c>
      <c r="BC501">
        <v>198</v>
      </c>
      <c r="BD501" t="s">
        <v>74</v>
      </c>
      <c r="BE501" t="s">
        <v>5500</v>
      </c>
      <c r="BF501" t="str">
        <f>HYPERLINK("http://dx.doi.org/10.1016/0377-8398(92)90012-9","http://dx.doi.org/10.1016/0377-8398(92)90012-9")</f>
        <v>http://dx.doi.org/10.1016/0377-8398(92)90012-9</v>
      </c>
      <c r="BG501" t="s">
        <v>74</v>
      </c>
      <c r="BH501" t="s">
        <v>74</v>
      </c>
      <c r="BI501">
        <v>28</v>
      </c>
      <c r="BJ501" t="s">
        <v>1604</v>
      </c>
      <c r="BK501" t="s">
        <v>92</v>
      </c>
      <c r="BL501" t="s">
        <v>1604</v>
      </c>
      <c r="BM501" t="s">
        <v>5501</v>
      </c>
      <c r="BN501" t="s">
        <v>74</v>
      </c>
      <c r="BO501" t="s">
        <v>74</v>
      </c>
      <c r="BP501" t="s">
        <v>74</v>
      </c>
      <c r="BQ501" t="s">
        <v>74</v>
      </c>
      <c r="BR501" t="s">
        <v>95</v>
      </c>
      <c r="BS501" t="s">
        <v>5502</v>
      </c>
      <c r="BT501" t="str">
        <f>HYPERLINK("https%3A%2F%2Fwww.webofscience.com%2Fwos%2Fwoscc%2Ffull-record%2FWOS:A1992HK17000001","View Full Record in Web of Science")</f>
        <v>View Full Record in Web of Science</v>
      </c>
    </row>
    <row r="502" spans="1:72" x14ac:dyDescent="0.15">
      <c r="A502" t="s">
        <v>72</v>
      </c>
      <c r="B502" t="s">
        <v>5503</v>
      </c>
      <c r="C502" t="s">
        <v>74</v>
      </c>
      <c r="D502" t="s">
        <v>74</v>
      </c>
      <c r="E502" t="s">
        <v>74</v>
      </c>
      <c r="F502" t="s">
        <v>5503</v>
      </c>
      <c r="G502" t="s">
        <v>74</v>
      </c>
      <c r="H502" t="s">
        <v>74</v>
      </c>
      <c r="I502" t="s">
        <v>5504</v>
      </c>
      <c r="J502" t="s">
        <v>3581</v>
      </c>
      <c r="K502" t="s">
        <v>74</v>
      </c>
      <c r="L502" t="s">
        <v>74</v>
      </c>
      <c r="M502" t="s">
        <v>77</v>
      </c>
      <c r="N502" t="s">
        <v>337</v>
      </c>
      <c r="O502" t="s">
        <v>74</v>
      </c>
      <c r="P502" t="s">
        <v>74</v>
      </c>
      <c r="Q502" t="s">
        <v>74</v>
      </c>
      <c r="R502" t="s">
        <v>74</v>
      </c>
      <c r="S502" t="s">
        <v>74</v>
      </c>
      <c r="T502" t="s">
        <v>74</v>
      </c>
      <c r="U502" t="s">
        <v>5505</v>
      </c>
      <c r="V502" t="s">
        <v>74</v>
      </c>
      <c r="W502" t="s">
        <v>74</v>
      </c>
      <c r="X502" t="s">
        <v>74</v>
      </c>
      <c r="Y502" t="s">
        <v>5506</v>
      </c>
      <c r="Z502" t="s">
        <v>74</v>
      </c>
      <c r="AA502" t="s">
        <v>74</v>
      </c>
      <c r="AB502" t="s">
        <v>74</v>
      </c>
      <c r="AC502" t="s">
        <v>74</v>
      </c>
      <c r="AD502" t="s">
        <v>74</v>
      </c>
      <c r="AE502" t="s">
        <v>74</v>
      </c>
      <c r="AF502" t="s">
        <v>74</v>
      </c>
      <c r="AG502">
        <v>7</v>
      </c>
      <c r="AH502">
        <v>29</v>
      </c>
      <c r="AI502">
        <v>29</v>
      </c>
      <c r="AJ502">
        <v>0</v>
      </c>
      <c r="AK502">
        <v>3</v>
      </c>
      <c r="AL502" t="s">
        <v>255</v>
      </c>
      <c r="AM502" t="s">
        <v>84</v>
      </c>
      <c r="AN502" t="s">
        <v>1940</v>
      </c>
      <c r="AO502" t="s">
        <v>3583</v>
      </c>
      <c r="AP502" t="s">
        <v>3584</v>
      </c>
      <c r="AQ502" t="s">
        <v>74</v>
      </c>
      <c r="AR502" t="s">
        <v>3585</v>
      </c>
      <c r="AS502" t="s">
        <v>3586</v>
      </c>
      <c r="AT502" t="s">
        <v>5261</v>
      </c>
      <c r="AU502">
        <v>1992</v>
      </c>
      <c r="AV502">
        <v>24</v>
      </c>
      <c r="AW502">
        <v>2</v>
      </c>
      <c r="AX502" t="s">
        <v>74</v>
      </c>
      <c r="AY502" t="s">
        <v>74</v>
      </c>
      <c r="AZ502" t="s">
        <v>74</v>
      </c>
      <c r="BA502" t="s">
        <v>74</v>
      </c>
      <c r="BB502">
        <v>109</v>
      </c>
      <c r="BC502">
        <v>114</v>
      </c>
      <c r="BD502" t="s">
        <v>74</v>
      </c>
      <c r="BE502" t="s">
        <v>5507</v>
      </c>
      <c r="BF502" t="str">
        <f>HYPERLINK("http://dx.doi.org/10.1016/0025-326X(92)90739-S","http://dx.doi.org/10.1016/0025-326X(92)90739-S")</f>
        <v>http://dx.doi.org/10.1016/0025-326X(92)90739-S</v>
      </c>
      <c r="BG502" t="s">
        <v>74</v>
      </c>
      <c r="BH502" t="s">
        <v>74</v>
      </c>
      <c r="BI502">
        <v>6</v>
      </c>
      <c r="BJ502" t="s">
        <v>3588</v>
      </c>
      <c r="BK502" t="s">
        <v>92</v>
      </c>
      <c r="BL502" t="s">
        <v>3589</v>
      </c>
      <c r="BM502" t="s">
        <v>5508</v>
      </c>
      <c r="BN502" t="s">
        <v>74</v>
      </c>
      <c r="BO502" t="s">
        <v>74</v>
      </c>
      <c r="BP502" t="s">
        <v>74</v>
      </c>
      <c r="BQ502" t="s">
        <v>74</v>
      </c>
      <c r="BR502" t="s">
        <v>95</v>
      </c>
      <c r="BS502" t="s">
        <v>5509</v>
      </c>
      <c r="BT502" t="str">
        <f>HYPERLINK("https%3A%2F%2Fwww.webofscience.com%2Fwos%2Fwoscc%2Ffull-record%2FWOS:A1992HJ31900013","View Full Record in Web of Science")</f>
        <v>View Full Record in Web of Science</v>
      </c>
    </row>
    <row r="503" spans="1:72" x14ac:dyDescent="0.15">
      <c r="A503" t="s">
        <v>72</v>
      </c>
      <c r="B503" t="s">
        <v>5510</v>
      </c>
      <c r="C503" t="s">
        <v>74</v>
      </c>
      <c r="D503" t="s">
        <v>74</v>
      </c>
      <c r="E503" t="s">
        <v>74</v>
      </c>
      <c r="F503" t="s">
        <v>5511</v>
      </c>
      <c r="G503" t="s">
        <v>74</v>
      </c>
      <c r="H503" t="s">
        <v>74</v>
      </c>
      <c r="I503" t="s">
        <v>5512</v>
      </c>
      <c r="J503" t="s">
        <v>1655</v>
      </c>
      <c r="K503" t="s">
        <v>74</v>
      </c>
      <c r="L503" t="s">
        <v>74</v>
      </c>
      <c r="M503" t="s">
        <v>77</v>
      </c>
      <c r="N503" t="s">
        <v>78</v>
      </c>
      <c r="O503" t="s">
        <v>74</v>
      </c>
      <c r="P503" t="s">
        <v>74</v>
      </c>
      <c r="Q503" t="s">
        <v>74</v>
      </c>
      <c r="R503" t="s">
        <v>74</v>
      </c>
      <c r="S503" t="s">
        <v>74</v>
      </c>
      <c r="T503" t="s">
        <v>74</v>
      </c>
      <c r="U503" t="s">
        <v>5513</v>
      </c>
      <c r="V503" t="s">
        <v>5514</v>
      </c>
      <c r="W503" t="s">
        <v>5515</v>
      </c>
      <c r="X503" t="s">
        <v>5516</v>
      </c>
      <c r="Y503" t="s">
        <v>5517</v>
      </c>
      <c r="Z503" t="s">
        <v>74</v>
      </c>
      <c r="AA503" t="s">
        <v>74</v>
      </c>
      <c r="AB503" t="s">
        <v>74</v>
      </c>
      <c r="AC503" t="s">
        <v>5518</v>
      </c>
      <c r="AD503" t="s">
        <v>5519</v>
      </c>
      <c r="AE503" t="s">
        <v>5520</v>
      </c>
      <c r="AF503" t="s">
        <v>74</v>
      </c>
      <c r="AG503">
        <v>127</v>
      </c>
      <c r="AH503">
        <v>193</v>
      </c>
      <c r="AI503">
        <v>210</v>
      </c>
      <c r="AJ503">
        <v>0</v>
      </c>
      <c r="AK503">
        <v>20</v>
      </c>
      <c r="AL503" t="s">
        <v>352</v>
      </c>
      <c r="AM503" t="s">
        <v>309</v>
      </c>
      <c r="AN503" t="s">
        <v>353</v>
      </c>
      <c r="AO503" t="s">
        <v>1664</v>
      </c>
      <c r="AP503" t="s">
        <v>1665</v>
      </c>
      <c r="AQ503" t="s">
        <v>74</v>
      </c>
      <c r="AR503" t="s">
        <v>1655</v>
      </c>
      <c r="AS503" t="s">
        <v>1666</v>
      </c>
      <c r="AT503" t="s">
        <v>5261</v>
      </c>
      <c r="AU503">
        <v>1992</v>
      </c>
      <c r="AV503">
        <v>7</v>
      </c>
      <c r="AW503">
        <v>1</v>
      </c>
      <c r="AX503" t="s">
        <v>74</v>
      </c>
      <c r="AY503" t="s">
        <v>74</v>
      </c>
      <c r="AZ503" t="s">
        <v>74</v>
      </c>
      <c r="BA503" t="s">
        <v>74</v>
      </c>
      <c r="BB503">
        <v>79</v>
      </c>
      <c r="BC503">
        <v>117</v>
      </c>
      <c r="BD503" t="s">
        <v>74</v>
      </c>
      <c r="BE503" t="s">
        <v>5521</v>
      </c>
      <c r="BF503" t="str">
        <f>HYPERLINK("http://dx.doi.org/10.1029/91PA02994","http://dx.doi.org/10.1029/91PA02994")</f>
        <v>http://dx.doi.org/10.1029/91PA02994</v>
      </c>
      <c r="BG503" t="s">
        <v>74</v>
      </c>
      <c r="BH503" t="s">
        <v>74</v>
      </c>
      <c r="BI503">
        <v>39</v>
      </c>
      <c r="BJ503" t="s">
        <v>1668</v>
      </c>
      <c r="BK503" t="s">
        <v>92</v>
      </c>
      <c r="BL503" t="s">
        <v>1669</v>
      </c>
      <c r="BM503" t="s">
        <v>5522</v>
      </c>
      <c r="BN503" t="s">
        <v>74</v>
      </c>
      <c r="BO503" t="s">
        <v>74</v>
      </c>
      <c r="BP503" t="s">
        <v>74</v>
      </c>
      <c r="BQ503" t="s">
        <v>74</v>
      </c>
      <c r="BR503" t="s">
        <v>95</v>
      </c>
      <c r="BS503" t="s">
        <v>5523</v>
      </c>
      <c r="BT503" t="str">
        <f>HYPERLINK("https%3A%2F%2Fwww.webofscience.com%2Fwos%2Fwoscc%2Ffull-record%2FWOS:000208340600005","View Full Record in Web of Science")</f>
        <v>View Full Record in Web of Science</v>
      </c>
    </row>
    <row r="504" spans="1:72" x14ac:dyDescent="0.15">
      <c r="A504" t="s">
        <v>72</v>
      </c>
      <c r="B504" t="s">
        <v>5524</v>
      </c>
      <c r="C504" t="s">
        <v>74</v>
      </c>
      <c r="D504" t="s">
        <v>74</v>
      </c>
      <c r="E504" t="s">
        <v>74</v>
      </c>
      <c r="F504" t="s">
        <v>5524</v>
      </c>
      <c r="G504" t="s">
        <v>74</v>
      </c>
      <c r="H504" t="s">
        <v>74</v>
      </c>
      <c r="I504" t="s">
        <v>5525</v>
      </c>
      <c r="J504" t="s">
        <v>5526</v>
      </c>
      <c r="K504" t="s">
        <v>74</v>
      </c>
      <c r="L504" t="s">
        <v>74</v>
      </c>
      <c r="M504" t="s">
        <v>77</v>
      </c>
      <c r="N504" t="s">
        <v>458</v>
      </c>
      <c r="O504" t="s">
        <v>74</v>
      </c>
      <c r="P504" t="s">
        <v>74</v>
      </c>
      <c r="Q504" t="s">
        <v>74</v>
      </c>
      <c r="R504" t="s">
        <v>74</v>
      </c>
      <c r="S504" t="s">
        <v>74</v>
      </c>
      <c r="T504" t="s">
        <v>74</v>
      </c>
      <c r="U504" t="s">
        <v>5527</v>
      </c>
      <c r="V504" t="s">
        <v>5528</v>
      </c>
      <c r="W504" t="s">
        <v>5529</v>
      </c>
      <c r="X504" t="s">
        <v>5530</v>
      </c>
      <c r="Y504" t="s">
        <v>5531</v>
      </c>
      <c r="Z504" t="s">
        <v>74</v>
      </c>
      <c r="AA504" t="s">
        <v>5532</v>
      </c>
      <c r="AB504" t="s">
        <v>74</v>
      </c>
      <c r="AC504" t="s">
        <v>74</v>
      </c>
      <c r="AD504" t="s">
        <v>74</v>
      </c>
      <c r="AE504" t="s">
        <v>74</v>
      </c>
      <c r="AF504" t="s">
        <v>74</v>
      </c>
      <c r="AG504">
        <v>107</v>
      </c>
      <c r="AH504">
        <v>69</v>
      </c>
      <c r="AI504">
        <v>73</v>
      </c>
      <c r="AJ504">
        <v>1</v>
      </c>
      <c r="AK504">
        <v>27</v>
      </c>
      <c r="AL504" t="s">
        <v>255</v>
      </c>
      <c r="AM504" t="s">
        <v>84</v>
      </c>
      <c r="AN504" t="s">
        <v>256</v>
      </c>
      <c r="AO504" t="s">
        <v>5533</v>
      </c>
      <c r="AP504" t="s">
        <v>74</v>
      </c>
      <c r="AQ504" t="s">
        <v>74</v>
      </c>
      <c r="AR504" t="s">
        <v>5534</v>
      </c>
      <c r="AS504" t="s">
        <v>5535</v>
      </c>
      <c r="AT504" t="s">
        <v>5536</v>
      </c>
      <c r="AU504">
        <v>1992</v>
      </c>
      <c r="AV504">
        <v>40</v>
      </c>
      <c r="AW504" t="s">
        <v>2198</v>
      </c>
      <c r="AX504" t="s">
        <v>74</v>
      </c>
      <c r="AY504" t="s">
        <v>74</v>
      </c>
      <c r="AZ504" t="s">
        <v>74</v>
      </c>
      <c r="BA504" t="s">
        <v>74</v>
      </c>
      <c r="BB504">
        <v>373</v>
      </c>
      <c r="BC504">
        <v>401</v>
      </c>
      <c r="BD504" t="s">
        <v>74</v>
      </c>
      <c r="BE504" t="s">
        <v>5537</v>
      </c>
      <c r="BF504" t="str">
        <f>HYPERLINK("http://dx.doi.org/10.1016/0032-0633(92)90070-5","http://dx.doi.org/10.1016/0032-0633(92)90070-5")</f>
        <v>http://dx.doi.org/10.1016/0032-0633(92)90070-5</v>
      </c>
      <c r="BG504" t="s">
        <v>74</v>
      </c>
      <c r="BH504" t="s">
        <v>74</v>
      </c>
      <c r="BI504">
        <v>29</v>
      </c>
      <c r="BJ504" t="s">
        <v>2817</v>
      </c>
      <c r="BK504" t="s">
        <v>92</v>
      </c>
      <c r="BL504" t="s">
        <v>2817</v>
      </c>
      <c r="BM504" t="s">
        <v>5538</v>
      </c>
      <c r="BN504" t="s">
        <v>74</v>
      </c>
      <c r="BO504" t="s">
        <v>74</v>
      </c>
      <c r="BP504" t="s">
        <v>74</v>
      </c>
      <c r="BQ504" t="s">
        <v>74</v>
      </c>
      <c r="BR504" t="s">
        <v>95</v>
      </c>
      <c r="BS504" t="s">
        <v>5539</v>
      </c>
      <c r="BT504" t="str">
        <f>HYPERLINK("https%3A%2F%2Fwww.webofscience.com%2Fwos%2Fwoscc%2Ffull-record%2FWOS:A1992HL07300016","View Full Record in Web of Science")</f>
        <v>View Full Record in Web of Science</v>
      </c>
    </row>
    <row r="505" spans="1:72" x14ac:dyDescent="0.15">
      <c r="A505" t="s">
        <v>72</v>
      </c>
      <c r="B505" t="s">
        <v>3965</v>
      </c>
      <c r="C505" t="s">
        <v>74</v>
      </c>
      <c r="D505" t="s">
        <v>74</v>
      </c>
      <c r="E505" t="s">
        <v>74</v>
      </c>
      <c r="F505" t="s">
        <v>3965</v>
      </c>
      <c r="G505" t="s">
        <v>74</v>
      </c>
      <c r="H505" t="s">
        <v>74</v>
      </c>
      <c r="I505" t="s">
        <v>5540</v>
      </c>
      <c r="J505" t="s">
        <v>1686</v>
      </c>
      <c r="K505" t="s">
        <v>74</v>
      </c>
      <c r="L505" t="s">
        <v>74</v>
      </c>
      <c r="M505" t="s">
        <v>77</v>
      </c>
      <c r="N505" t="s">
        <v>458</v>
      </c>
      <c r="O505" t="s">
        <v>74</v>
      </c>
      <c r="P505" t="s">
        <v>74</v>
      </c>
      <c r="Q505" t="s">
        <v>74</v>
      </c>
      <c r="R505" t="s">
        <v>74</v>
      </c>
      <c r="S505" t="s">
        <v>74</v>
      </c>
      <c r="T505" t="s">
        <v>74</v>
      </c>
      <c r="U505" t="s">
        <v>5541</v>
      </c>
      <c r="V505" t="s">
        <v>5542</v>
      </c>
      <c r="W505" t="s">
        <v>74</v>
      </c>
      <c r="X505" t="s">
        <v>74</v>
      </c>
      <c r="Y505" t="s">
        <v>5543</v>
      </c>
      <c r="Z505" t="s">
        <v>74</v>
      </c>
      <c r="AA505" t="s">
        <v>74</v>
      </c>
      <c r="AB505" t="s">
        <v>74</v>
      </c>
      <c r="AC505" t="s">
        <v>74</v>
      </c>
      <c r="AD505" t="s">
        <v>74</v>
      </c>
      <c r="AE505" t="s">
        <v>74</v>
      </c>
      <c r="AF505" t="s">
        <v>74</v>
      </c>
      <c r="AG505">
        <v>91</v>
      </c>
      <c r="AH505">
        <v>63</v>
      </c>
      <c r="AI505">
        <v>75</v>
      </c>
      <c r="AJ505">
        <v>2</v>
      </c>
      <c r="AK505">
        <v>28</v>
      </c>
      <c r="AL505" t="s">
        <v>352</v>
      </c>
      <c r="AM505" t="s">
        <v>309</v>
      </c>
      <c r="AN505" t="s">
        <v>353</v>
      </c>
      <c r="AO505" t="s">
        <v>1690</v>
      </c>
      <c r="AP505" t="s">
        <v>5544</v>
      </c>
      <c r="AQ505" t="s">
        <v>74</v>
      </c>
      <c r="AR505" t="s">
        <v>1691</v>
      </c>
      <c r="AS505" t="s">
        <v>1692</v>
      </c>
      <c r="AT505" t="s">
        <v>5261</v>
      </c>
      <c r="AU505">
        <v>1992</v>
      </c>
      <c r="AV505">
        <v>30</v>
      </c>
      <c r="AW505">
        <v>1</v>
      </c>
      <c r="AX505" t="s">
        <v>74</v>
      </c>
      <c r="AY505" t="s">
        <v>74</v>
      </c>
      <c r="AZ505" t="s">
        <v>74</v>
      </c>
      <c r="BA505" t="s">
        <v>74</v>
      </c>
      <c r="BB505">
        <v>1</v>
      </c>
      <c r="BC505">
        <v>21</v>
      </c>
      <c r="BD505" t="s">
        <v>74</v>
      </c>
      <c r="BE505" t="s">
        <v>5545</v>
      </c>
      <c r="BF505" t="str">
        <f>HYPERLINK("http://dx.doi.org/10.1029/91RG02725","http://dx.doi.org/10.1029/91RG02725")</f>
        <v>http://dx.doi.org/10.1029/91RG02725</v>
      </c>
      <c r="BG505" t="s">
        <v>74</v>
      </c>
      <c r="BH505" t="s">
        <v>74</v>
      </c>
      <c r="BI505">
        <v>21</v>
      </c>
      <c r="BJ505" t="s">
        <v>297</v>
      </c>
      <c r="BK505" t="s">
        <v>92</v>
      </c>
      <c r="BL505" t="s">
        <v>297</v>
      </c>
      <c r="BM505" t="s">
        <v>5546</v>
      </c>
      <c r="BN505" t="s">
        <v>74</v>
      </c>
      <c r="BO505" t="s">
        <v>74</v>
      </c>
      <c r="BP505" t="s">
        <v>74</v>
      </c>
      <c r="BQ505" t="s">
        <v>74</v>
      </c>
      <c r="BR505" t="s">
        <v>95</v>
      </c>
      <c r="BS505" t="s">
        <v>5547</v>
      </c>
      <c r="BT505" t="str">
        <f>HYPERLINK("https%3A%2F%2Fwww.webofscience.com%2Fwos%2Fwoscc%2Ffull-record%2FWOS:A1992HK88800001","View Full Record in Web of Science")</f>
        <v>View Full Record in Web of Science</v>
      </c>
    </row>
    <row r="506" spans="1:72" x14ac:dyDescent="0.15">
      <c r="A506" t="s">
        <v>72</v>
      </c>
      <c r="B506" t="s">
        <v>5548</v>
      </c>
      <c r="C506" t="s">
        <v>74</v>
      </c>
      <c r="D506" t="s">
        <v>74</v>
      </c>
      <c r="E506" t="s">
        <v>74</v>
      </c>
      <c r="F506" t="s">
        <v>5548</v>
      </c>
      <c r="G506" t="s">
        <v>74</v>
      </c>
      <c r="H506" t="s">
        <v>74</v>
      </c>
      <c r="I506" t="s">
        <v>5549</v>
      </c>
      <c r="J506" t="s">
        <v>5550</v>
      </c>
      <c r="K506" t="s">
        <v>74</v>
      </c>
      <c r="L506" t="s">
        <v>74</v>
      </c>
      <c r="M506" t="s">
        <v>77</v>
      </c>
      <c r="N506" t="s">
        <v>78</v>
      </c>
      <c r="O506" t="s">
        <v>74</v>
      </c>
      <c r="P506" t="s">
        <v>74</v>
      </c>
      <c r="Q506" t="s">
        <v>74</v>
      </c>
      <c r="R506" t="s">
        <v>74</v>
      </c>
      <c r="S506" t="s">
        <v>74</v>
      </c>
      <c r="T506" t="s">
        <v>74</v>
      </c>
      <c r="U506" t="s">
        <v>5551</v>
      </c>
      <c r="V506" t="s">
        <v>5552</v>
      </c>
      <c r="W506" t="s">
        <v>5553</v>
      </c>
      <c r="X506" t="s">
        <v>443</v>
      </c>
      <c r="Y506" t="s">
        <v>5554</v>
      </c>
      <c r="Z506" t="s">
        <v>74</v>
      </c>
      <c r="AA506" t="s">
        <v>74</v>
      </c>
      <c r="AB506" t="s">
        <v>74</v>
      </c>
      <c r="AC506" t="s">
        <v>74</v>
      </c>
      <c r="AD506" t="s">
        <v>74</v>
      </c>
      <c r="AE506" t="s">
        <v>74</v>
      </c>
      <c r="AF506" t="s">
        <v>74</v>
      </c>
      <c r="AG506">
        <v>42</v>
      </c>
      <c r="AH506">
        <v>49</v>
      </c>
      <c r="AI506">
        <v>54</v>
      </c>
      <c r="AJ506">
        <v>0</v>
      </c>
      <c r="AK506">
        <v>5</v>
      </c>
      <c r="AL506" t="s">
        <v>1371</v>
      </c>
      <c r="AM506" t="s">
        <v>1372</v>
      </c>
      <c r="AN506" t="s">
        <v>1373</v>
      </c>
      <c r="AO506" t="s">
        <v>5555</v>
      </c>
      <c r="AP506" t="s">
        <v>5556</v>
      </c>
      <c r="AQ506" t="s">
        <v>74</v>
      </c>
      <c r="AR506" t="s">
        <v>5550</v>
      </c>
      <c r="AS506" t="s">
        <v>5557</v>
      </c>
      <c r="AT506" t="s">
        <v>5261</v>
      </c>
      <c r="AU506">
        <v>1992</v>
      </c>
      <c r="AV506">
        <v>39</v>
      </c>
      <c r="AW506">
        <v>1</v>
      </c>
      <c r="AX506" t="s">
        <v>74</v>
      </c>
      <c r="AY506" t="s">
        <v>74</v>
      </c>
      <c r="AZ506" t="s">
        <v>74</v>
      </c>
      <c r="BA506" t="s">
        <v>74</v>
      </c>
      <c r="BB506">
        <v>109</v>
      </c>
      <c r="BC506">
        <v>123</v>
      </c>
      <c r="BD506" t="s">
        <v>74</v>
      </c>
      <c r="BE506" t="s">
        <v>5558</v>
      </c>
      <c r="BF506" t="str">
        <f>HYPERLINK("http://dx.doi.org/10.1111/j.1365-3091.1992.tb01025.x","http://dx.doi.org/10.1111/j.1365-3091.1992.tb01025.x")</f>
        <v>http://dx.doi.org/10.1111/j.1365-3091.1992.tb01025.x</v>
      </c>
      <c r="BG506" t="s">
        <v>74</v>
      </c>
      <c r="BH506" t="s">
        <v>74</v>
      </c>
      <c r="BI506">
        <v>15</v>
      </c>
      <c r="BJ506" t="s">
        <v>174</v>
      </c>
      <c r="BK506" t="s">
        <v>92</v>
      </c>
      <c r="BL506" t="s">
        <v>174</v>
      </c>
      <c r="BM506" t="s">
        <v>5559</v>
      </c>
      <c r="BN506" t="s">
        <v>74</v>
      </c>
      <c r="BO506" t="s">
        <v>74</v>
      </c>
      <c r="BP506" t="s">
        <v>74</v>
      </c>
      <c r="BQ506" t="s">
        <v>74</v>
      </c>
      <c r="BR506" t="s">
        <v>95</v>
      </c>
      <c r="BS506" t="s">
        <v>5560</v>
      </c>
      <c r="BT506" t="str">
        <f>HYPERLINK("https%3A%2F%2Fwww.webofscience.com%2Fwos%2Fwoscc%2Ffull-record%2FWOS:A1992HK76900006","View Full Record in Web of Science")</f>
        <v>View Full Record in Web of Science</v>
      </c>
    </row>
    <row r="507" spans="1:72" x14ac:dyDescent="0.15">
      <c r="A507" t="s">
        <v>72</v>
      </c>
      <c r="B507" t="s">
        <v>5561</v>
      </c>
      <c r="C507" t="s">
        <v>74</v>
      </c>
      <c r="D507" t="s">
        <v>74</v>
      </c>
      <c r="E507" t="s">
        <v>74</v>
      </c>
      <c r="F507" t="s">
        <v>5561</v>
      </c>
      <c r="G507" t="s">
        <v>74</v>
      </c>
      <c r="H507" t="s">
        <v>74</v>
      </c>
      <c r="I507" t="s">
        <v>5562</v>
      </c>
      <c r="J507" t="s">
        <v>923</v>
      </c>
      <c r="K507" t="s">
        <v>74</v>
      </c>
      <c r="L507" t="s">
        <v>74</v>
      </c>
      <c r="M507" t="s">
        <v>77</v>
      </c>
      <c r="N507" t="s">
        <v>78</v>
      </c>
      <c r="O507" t="s">
        <v>74</v>
      </c>
      <c r="P507" t="s">
        <v>74</v>
      </c>
      <c r="Q507" t="s">
        <v>74</v>
      </c>
      <c r="R507" t="s">
        <v>74</v>
      </c>
      <c r="S507" t="s">
        <v>74</v>
      </c>
      <c r="T507" t="s">
        <v>74</v>
      </c>
      <c r="U507" t="s">
        <v>74</v>
      </c>
      <c r="V507" t="s">
        <v>5563</v>
      </c>
      <c r="W507" t="s">
        <v>74</v>
      </c>
      <c r="X507" t="s">
        <v>74</v>
      </c>
      <c r="Y507" t="s">
        <v>5564</v>
      </c>
      <c r="Z507" t="s">
        <v>74</v>
      </c>
      <c r="AA507" t="s">
        <v>74</v>
      </c>
      <c r="AB507" t="s">
        <v>74</v>
      </c>
      <c r="AC507" t="s">
        <v>74</v>
      </c>
      <c r="AD507" t="s">
        <v>74</v>
      </c>
      <c r="AE507" t="s">
        <v>74</v>
      </c>
      <c r="AF507" t="s">
        <v>74</v>
      </c>
      <c r="AG507">
        <v>0</v>
      </c>
      <c r="AH507">
        <v>8</v>
      </c>
      <c r="AI507">
        <v>8</v>
      </c>
      <c r="AJ507">
        <v>0</v>
      </c>
      <c r="AK507">
        <v>0</v>
      </c>
      <c r="AL507" t="s">
        <v>925</v>
      </c>
      <c r="AM507" t="s">
        <v>926</v>
      </c>
      <c r="AN507" t="s">
        <v>927</v>
      </c>
      <c r="AO507" t="s">
        <v>928</v>
      </c>
      <c r="AP507" t="s">
        <v>74</v>
      </c>
      <c r="AQ507" t="s">
        <v>74</v>
      </c>
      <c r="AR507" t="s">
        <v>929</v>
      </c>
      <c r="AS507" t="s">
        <v>930</v>
      </c>
      <c r="AT507" t="s">
        <v>5261</v>
      </c>
      <c r="AU507">
        <v>1992</v>
      </c>
      <c r="AV507">
        <v>44</v>
      </c>
      <c r="AW507">
        <v>1</v>
      </c>
      <c r="AX507" t="s">
        <v>74</v>
      </c>
      <c r="AY507" t="s">
        <v>74</v>
      </c>
      <c r="AZ507" t="s">
        <v>74</v>
      </c>
      <c r="BA507" t="s">
        <v>74</v>
      </c>
      <c r="BB507">
        <v>33</v>
      </c>
      <c r="BC507">
        <v>40</v>
      </c>
      <c r="BD507" t="s">
        <v>74</v>
      </c>
      <c r="BE507" t="s">
        <v>5565</v>
      </c>
      <c r="BF507" t="str">
        <f>HYPERLINK("http://dx.doi.org/10.1034/j.1600-0889.1992.00003.x","http://dx.doi.org/10.1034/j.1600-0889.1992.00003.x")</f>
        <v>http://dx.doi.org/10.1034/j.1600-0889.1992.00003.x</v>
      </c>
      <c r="BG507" t="s">
        <v>74</v>
      </c>
      <c r="BH507" t="s">
        <v>74</v>
      </c>
      <c r="BI507">
        <v>8</v>
      </c>
      <c r="BJ507" t="s">
        <v>379</v>
      </c>
      <c r="BK507" t="s">
        <v>92</v>
      </c>
      <c r="BL507" t="s">
        <v>379</v>
      </c>
      <c r="BM507" t="s">
        <v>5566</v>
      </c>
      <c r="BN507" t="s">
        <v>74</v>
      </c>
      <c r="BO507" t="s">
        <v>74</v>
      </c>
      <c r="BP507" t="s">
        <v>74</v>
      </c>
      <c r="BQ507" t="s">
        <v>74</v>
      </c>
      <c r="BR507" t="s">
        <v>95</v>
      </c>
      <c r="BS507" t="s">
        <v>5567</v>
      </c>
      <c r="BT507" t="str">
        <f>HYPERLINK("https%3A%2F%2Fwww.webofscience.com%2Fwos%2Fwoscc%2Ffull-record%2FWOS:A1992HE50300003","View Full Record in Web of Science")</f>
        <v>View Full Record in Web of Science</v>
      </c>
    </row>
    <row r="508" spans="1:72" x14ac:dyDescent="0.15">
      <c r="A508" t="s">
        <v>72</v>
      </c>
      <c r="B508" t="s">
        <v>5568</v>
      </c>
      <c r="C508" t="s">
        <v>74</v>
      </c>
      <c r="D508" t="s">
        <v>74</v>
      </c>
      <c r="E508" t="s">
        <v>74</v>
      </c>
      <c r="F508" t="s">
        <v>5568</v>
      </c>
      <c r="G508" t="s">
        <v>74</v>
      </c>
      <c r="H508" t="s">
        <v>74</v>
      </c>
      <c r="I508" t="s">
        <v>5569</v>
      </c>
      <c r="J508" t="s">
        <v>5570</v>
      </c>
      <c r="K508" t="s">
        <v>74</v>
      </c>
      <c r="L508" t="s">
        <v>74</v>
      </c>
      <c r="M508" t="s">
        <v>77</v>
      </c>
      <c r="N508" t="s">
        <v>1317</v>
      </c>
      <c r="O508" t="s">
        <v>74</v>
      </c>
      <c r="P508" t="s">
        <v>74</v>
      </c>
      <c r="Q508" t="s">
        <v>74</v>
      </c>
      <c r="R508" t="s">
        <v>74</v>
      </c>
      <c r="S508" t="s">
        <v>74</v>
      </c>
      <c r="T508" t="s">
        <v>74</v>
      </c>
      <c r="U508" t="s">
        <v>74</v>
      </c>
      <c r="V508" t="s">
        <v>74</v>
      </c>
      <c r="W508" t="s">
        <v>74</v>
      </c>
      <c r="X508" t="s">
        <v>74</v>
      </c>
      <c r="Y508" t="s">
        <v>5571</v>
      </c>
      <c r="Z508" t="s">
        <v>74</v>
      </c>
      <c r="AA508" t="s">
        <v>74</v>
      </c>
      <c r="AB508" t="s">
        <v>74</v>
      </c>
      <c r="AC508" t="s">
        <v>74</v>
      </c>
      <c r="AD508" t="s">
        <v>74</v>
      </c>
      <c r="AE508" t="s">
        <v>74</v>
      </c>
      <c r="AF508" t="s">
        <v>74</v>
      </c>
      <c r="AG508">
        <v>0</v>
      </c>
      <c r="AH508">
        <v>0</v>
      </c>
      <c r="AI508">
        <v>0</v>
      </c>
      <c r="AJ508">
        <v>0</v>
      </c>
      <c r="AK508">
        <v>1</v>
      </c>
      <c r="AL508" t="s">
        <v>5572</v>
      </c>
      <c r="AM508" t="s">
        <v>5573</v>
      </c>
      <c r="AN508" t="s">
        <v>5574</v>
      </c>
      <c r="AO508" t="s">
        <v>5575</v>
      </c>
      <c r="AP508" t="s">
        <v>5576</v>
      </c>
      <c r="AQ508" t="s">
        <v>74</v>
      </c>
      <c r="AR508" t="s">
        <v>5577</v>
      </c>
      <c r="AS508" t="s">
        <v>5578</v>
      </c>
      <c r="AT508" t="s">
        <v>5579</v>
      </c>
      <c r="AU508">
        <v>1992</v>
      </c>
      <c r="AV508">
        <v>326</v>
      </c>
      <c r="AW508">
        <v>5</v>
      </c>
      <c r="AX508" t="s">
        <v>74</v>
      </c>
      <c r="AY508" t="s">
        <v>74</v>
      </c>
      <c r="AZ508" t="s">
        <v>74</v>
      </c>
      <c r="BA508" t="s">
        <v>74</v>
      </c>
      <c r="BB508">
        <v>351</v>
      </c>
      <c r="BC508">
        <v>351</v>
      </c>
      <c r="BD508" t="s">
        <v>74</v>
      </c>
      <c r="BE508" t="s">
        <v>74</v>
      </c>
      <c r="BF508" t="s">
        <v>74</v>
      </c>
      <c r="BG508" t="s">
        <v>74</v>
      </c>
      <c r="BH508" t="s">
        <v>74</v>
      </c>
      <c r="BI508">
        <v>1</v>
      </c>
      <c r="BJ508" t="s">
        <v>1179</v>
      </c>
      <c r="BK508" t="s">
        <v>92</v>
      </c>
      <c r="BL508" t="s">
        <v>1180</v>
      </c>
      <c r="BM508" t="s">
        <v>5580</v>
      </c>
      <c r="BN508">
        <v>1728753</v>
      </c>
      <c r="BO508" t="s">
        <v>74</v>
      </c>
      <c r="BP508" t="s">
        <v>74</v>
      </c>
      <c r="BQ508" t="s">
        <v>74</v>
      </c>
      <c r="BR508" t="s">
        <v>95</v>
      </c>
      <c r="BS508" t="s">
        <v>5581</v>
      </c>
      <c r="BT508" t="str">
        <f>HYPERLINK("https%3A%2F%2Fwww.webofscience.com%2Fwos%2Fwoscc%2Ffull-record%2FWOS:A1992HA99100031","View Full Record in Web of Science")</f>
        <v>View Full Record in Web of Science</v>
      </c>
    </row>
    <row r="509" spans="1:72" x14ac:dyDescent="0.15">
      <c r="A509" t="s">
        <v>72</v>
      </c>
      <c r="B509" t="s">
        <v>5582</v>
      </c>
      <c r="C509" t="s">
        <v>74</v>
      </c>
      <c r="D509" t="s">
        <v>74</v>
      </c>
      <c r="E509" t="s">
        <v>74</v>
      </c>
      <c r="F509" t="s">
        <v>5582</v>
      </c>
      <c r="G509" t="s">
        <v>74</v>
      </c>
      <c r="H509" t="s">
        <v>74</v>
      </c>
      <c r="I509" t="s">
        <v>5583</v>
      </c>
      <c r="J509" t="s">
        <v>1086</v>
      </c>
      <c r="K509" t="s">
        <v>74</v>
      </c>
      <c r="L509" t="s">
        <v>74</v>
      </c>
      <c r="M509" t="s">
        <v>77</v>
      </c>
      <c r="N509" t="s">
        <v>647</v>
      </c>
      <c r="O509" t="s">
        <v>5584</v>
      </c>
      <c r="P509" t="s">
        <v>5585</v>
      </c>
      <c r="Q509" t="s">
        <v>5586</v>
      </c>
      <c r="R509" t="s">
        <v>74</v>
      </c>
      <c r="S509" t="s">
        <v>74</v>
      </c>
      <c r="T509" t="s">
        <v>74</v>
      </c>
      <c r="U509" t="s">
        <v>5587</v>
      </c>
      <c r="V509" t="s">
        <v>5588</v>
      </c>
      <c r="W509" t="s">
        <v>5589</v>
      </c>
      <c r="X509" t="s">
        <v>5590</v>
      </c>
      <c r="Y509" t="s">
        <v>74</v>
      </c>
      <c r="Z509" t="s">
        <v>74</v>
      </c>
      <c r="AA509" t="s">
        <v>5591</v>
      </c>
      <c r="AB509" t="s">
        <v>5592</v>
      </c>
      <c r="AC509" t="s">
        <v>74</v>
      </c>
      <c r="AD509" t="s">
        <v>74</v>
      </c>
      <c r="AE509" t="s">
        <v>74</v>
      </c>
      <c r="AF509" t="s">
        <v>74</v>
      </c>
      <c r="AG509">
        <v>44</v>
      </c>
      <c r="AH509">
        <v>31</v>
      </c>
      <c r="AI509">
        <v>32</v>
      </c>
      <c r="AJ509">
        <v>0</v>
      </c>
      <c r="AK509">
        <v>2</v>
      </c>
      <c r="AL509" t="s">
        <v>271</v>
      </c>
      <c r="AM509" t="s">
        <v>272</v>
      </c>
      <c r="AN509" t="s">
        <v>273</v>
      </c>
      <c r="AO509" t="s">
        <v>1090</v>
      </c>
      <c r="AP509" t="s">
        <v>74</v>
      </c>
      <c r="AQ509" t="s">
        <v>74</v>
      </c>
      <c r="AR509" t="s">
        <v>1086</v>
      </c>
      <c r="AS509" t="s">
        <v>1091</v>
      </c>
      <c r="AT509" t="s">
        <v>5579</v>
      </c>
      <c r="AU509">
        <v>1992</v>
      </c>
      <c r="AV509">
        <v>201</v>
      </c>
      <c r="AW509" t="s">
        <v>749</v>
      </c>
      <c r="AX509" t="s">
        <v>74</v>
      </c>
      <c r="AY509" t="s">
        <v>74</v>
      </c>
      <c r="AZ509" t="s">
        <v>74</v>
      </c>
      <c r="BA509" t="s">
        <v>74</v>
      </c>
      <c r="BB509">
        <v>229</v>
      </c>
      <c r="BC509">
        <v>253</v>
      </c>
      <c r="BD509" t="s">
        <v>74</v>
      </c>
      <c r="BE509" t="s">
        <v>5593</v>
      </c>
      <c r="BF509" t="str">
        <f>HYPERLINK("http://dx.doi.org/10.1016/0040-1951(92)90235-X","http://dx.doi.org/10.1016/0040-1951(92)90235-X")</f>
        <v>http://dx.doi.org/10.1016/0040-1951(92)90235-X</v>
      </c>
      <c r="BG509" t="s">
        <v>74</v>
      </c>
      <c r="BH509" t="s">
        <v>74</v>
      </c>
      <c r="BI509">
        <v>25</v>
      </c>
      <c r="BJ509" t="s">
        <v>297</v>
      </c>
      <c r="BK509" t="s">
        <v>661</v>
      </c>
      <c r="BL509" t="s">
        <v>297</v>
      </c>
      <c r="BM509" t="s">
        <v>5594</v>
      </c>
      <c r="BN509" t="s">
        <v>74</v>
      </c>
      <c r="BO509" t="s">
        <v>74</v>
      </c>
      <c r="BP509" t="s">
        <v>74</v>
      </c>
      <c r="BQ509" t="s">
        <v>74</v>
      </c>
      <c r="BR509" t="s">
        <v>95</v>
      </c>
      <c r="BS509" t="s">
        <v>5595</v>
      </c>
      <c r="BT509" t="str">
        <f>HYPERLINK("https%3A%2F%2Fwww.webofscience.com%2Fwos%2Fwoscc%2Ffull-record%2FWOS:A1992HF53100004","View Full Record in Web of Science")</f>
        <v>View Full Record in Web of Science</v>
      </c>
    </row>
    <row r="510" spans="1:72" x14ac:dyDescent="0.15">
      <c r="A510" t="s">
        <v>72</v>
      </c>
      <c r="B510" t="s">
        <v>5596</v>
      </c>
      <c r="C510" t="s">
        <v>74</v>
      </c>
      <c r="D510" t="s">
        <v>74</v>
      </c>
      <c r="E510" t="s">
        <v>74</v>
      </c>
      <c r="F510" t="s">
        <v>5596</v>
      </c>
      <c r="G510" t="s">
        <v>74</v>
      </c>
      <c r="H510" t="s">
        <v>74</v>
      </c>
      <c r="I510" t="s">
        <v>5597</v>
      </c>
      <c r="J510" t="s">
        <v>1086</v>
      </c>
      <c r="K510" t="s">
        <v>74</v>
      </c>
      <c r="L510" t="s">
        <v>74</v>
      </c>
      <c r="M510" t="s">
        <v>77</v>
      </c>
      <c r="N510" t="s">
        <v>647</v>
      </c>
      <c r="O510" t="s">
        <v>5584</v>
      </c>
      <c r="P510" t="s">
        <v>5585</v>
      </c>
      <c r="Q510" t="s">
        <v>5586</v>
      </c>
      <c r="R510" t="s">
        <v>74</v>
      </c>
      <c r="S510" t="s">
        <v>74</v>
      </c>
      <c r="T510" t="s">
        <v>74</v>
      </c>
      <c r="U510" t="s">
        <v>5598</v>
      </c>
      <c r="V510" t="s">
        <v>5599</v>
      </c>
      <c r="W510" t="s">
        <v>5600</v>
      </c>
      <c r="X510" t="s">
        <v>74</v>
      </c>
      <c r="Y510" t="s">
        <v>5601</v>
      </c>
      <c r="Z510" t="s">
        <v>74</v>
      </c>
      <c r="AA510" t="s">
        <v>74</v>
      </c>
      <c r="AB510" t="s">
        <v>74</v>
      </c>
      <c r="AC510" t="s">
        <v>74</v>
      </c>
      <c r="AD510" t="s">
        <v>74</v>
      </c>
      <c r="AE510" t="s">
        <v>74</v>
      </c>
      <c r="AF510" t="s">
        <v>74</v>
      </c>
      <c r="AG510">
        <v>37</v>
      </c>
      <c r="AH510">
        <v>25</v>
      </c>
      <c r="AI510">
        <v>27</v>
      </c>
      <c r="AJ510">
        <v>0</v>
      </c>
      <c r="AK510">
        <v>5</v>
      </c>
      <c r="AL510" t="s">
        <v>271</v>
      </c>
      <c r="AM510" t="s">
        <v>272</v>
      </c>
      <c r="AN510" t="s">
        <v>273</v>
      </c>
      <c r="AO510" t="s">
        <v>1090</v>
      </c>
      <c r="AP510" t="s">
        <v>74</v>
      </c>
      <c r="AQ510" t="s">
        <v>74</v>
      </c>
      <c r="AR510" t="s">
        <v>1086</v>
      </c>
      <c r="AS510" t="s">
        <v>1091</v>
      </c>
      <c r="AT510" t="s">
        <v>5579</v>
      </c>
      <c r="AU510">
        <v>1992</v>
      </c>
      <c r="AV510">
        <v>201</v>
      </c>
      <c r="AW510" t="s">
        <v>749</v>
      </c>
      <c r="AX510" t="s">
        <v>74</v>
      </c>
      <c r="AY510" t="s">
        <v>74</v>
      </c>
      <c r="AZ510" t="s">
        <v>74</v>
      </c>
      <c r="BA510" t="s">
        <v>74</v>
      </c>
      <c r="BB510">
        <v>341</v>
      </c>
      <c r="BC510">
        <v>356</v>
      </c>
      <c r="BD510" t="s">
        <v>74</v>
      </c>
      <c r="BE510" t="s">
        <v>5602</v>
      </c>
      <c r="BF510" t="str">
        <f>HYPERLINK("http://dx.doi.org/10.1016/0040-1951(92)90241-W","http://dx.doi.org/10.1016/0040-1951(92)90241-W")</f>
        <v>http://dx.doi.org/10.1016/0040-1951(92)90241-W</v>
      </c>
      <c r="BG510" t="s">
        <v>74</v>
      </c>
      <c r="BH510" t="s">
        <v>74</v>
      </c>
      <c r="BI510">
        <v>16</v>
      </c>
      <c r="BJ510" t="s">
        <v>297</v>
      </c>
      <c r="BK510" t="s">
        <v>661</v>
      </c>
      <c r="BL510" t="s">
        <v>297</v>
      </c>
      <c r="BM510" t="s">
        <v>5594</v>
      </c>
      <c r="BN510" t="s">
        <v>74</v>
      </c>
      <c r="BO510" t="s">
        <v>74</v>
      </c>
      <c r="BP510" t="s">
        <v>74</v>
      </c>
      <c r="BQ510" t="s">
        <v>74</v>
      </c>
      <c r="BR510" t="s">
        <v>95</v>
      </c>
      <c r="BS510" t="s">
        <v>5603</v>
      </c>
      <c r="BT510" t="str">
        <f>HYPERLINK("https%3A%2F%2Fwww.webofscience.com%2Fwos%2Fwoscc%2Ffull-record%2FWOS:A1992HF53100010","View Full Record in Web of Science")</f>
        <v>View Full Record in Web of Science</v>
      </c>
    </row>
    <row r="511" spans="1:72" x14ac:dyDescent="0.15">
      <c r="A511" t="s">
        <v>72</v>
      </c>
      <c r="B511" t="s">
        <v>5604</v>
      </c>
      <c r="C511" t="s">
        <v>74</v>
      </c>
      <c r="D511" t="s">
        <v>74</v>
      </c>
      <c r="E511" t="s">
        <v>74</v>
      </c>
      <c r="F511" t="s">
        <v>5604</v>
      </c>
      <c r="G511" t="s">
        <v>74</v>
      </c>
      <c r="H511" t="s">
        <v>74</v>
      </c>
      <c r="I511" t="s">
        <v>5605</v>
      </c>
      <c r="J511" t="s">
        <v>1796</v>
      </c>
      <c r="K511" t="s">
        <v>74</v>
      </c>
      <c r="L511" t="s">
        <v>74</v>
      </c>
      <c r="M511" t="s">
        <v>77</v>
      </c>
      <c r="N511" t="s">
        <v>78</v>
      </c>
      <c r="O511" t="s">
        <v>74</v>
      </c>
      <c r="P511" t="s">
        <v>74</v>
      </c>
      <c r="Q511" t="s">
        <v>74</v>
      </c>
      <c r="R511" t="s">
        <v>74</v>
      </c>
      <c r="S511" t="s">
        <v>74</v>
      </c>
      <c r="T511" t="s">
        <v>74</v>
      </c>
      <c r="U511" t="s">
        <v>5606</v>
      </c>
      <c r="V511" t="s">
        <v>5607</v>
      </c>
      <c r="W511" t="s">
        <v>5608</v>
      </c>
      <c r="X511" t="s">
        <v>5609</v>
      </c>
      <c r="Y511" t="s">
        <v>5610</v>
      </c>
      <c r="Z511" t="s">
        <v>74</v>
      </c>
      <c r="AA511" t="s">
        <v>5611</v>
      </c>
      <c r="AB511" t="s">
        <v>5612</v>
      </c>
      <c r="AC511" t="s">
        <v>74</v>
      </c>
      <c r="AD511" t="s">
        <v>74</v>
      </c>
      <c r="AE511" t="s">
        <v>74</v>
      </c>
      <c r="AF511" t="s">
        <v>74</v>
      </c>
      <c r="AG511">
        <v>83</v>
      </c>
      <c r="AH511">
        <v>2886</v>
      </c>
      <c r="AI511">
        <v>3270</v>
      </c>
      <c r="AJ511">
        <v>30</v>
      </c>
      <c r="AK511">
        <v>1432</v>
      </c>
      <c r="AL511" t="s">
        <v>1802</v>
      </c>
      <c r="AM511" t="s">
        <v>309</v>
      </c>
      <c r="AN511" t="s">
        <v>1803</v>
      </c>
      <c r="AO511" t="s">
        <v>1804</v>
      </c>
      <c r="AP511" t="s">
        <v>1805</v>
      </c>
      <c r="AQ511" t="s">
        <v>74</v>
      </c>
      <c r="AR511" t="s">
        <v>1796</v>
      </c>
      <c r="AS511" t="s">
        <v>1806</v>
      </c>
      <c r="AT511" t="s">
        <v>5613</v>
      </c>
      <c r="AU511">
        <v>1992</v>
      </c>
      <c r="AV511">
        <v>255</v>
      </c>
      <c r="AW511">
        <v>5043</v>
      </c>
      <c r="AX511" t="s">
        <v>74</v>
      </c>
      <c r="AY511" t="s">
        <v>74</v>
      </c>
      <c r="AZ511" t="s">
        <v>74</v>
      </c>
      <c r="BA511" t="s">
        <v>74</v>
      </c>
      <c r="BB511">
        <v>423</v>
      </c>
      <c r="BC511">
        <v>430</v>
      </c>
      <c r="BD511" t="s">
        <v>74</v>
      </c>
      <c r="BE511" t="s">
        <v>5614</v>
      </c>
      <c r="BF511" t="str">
        <f>HYPERLINK("http://dx.doi.org/10.1126/science.255.5043.423","http://dx.doi.org/10.1126/science.255.5043.423")</f>
        <v>http://dx.doi.org/10.1126/science.255.5043.423</v>
      </c>
      <c r="BG511" t="s">
        <v>74</v>
      </c>
      <c r="BH511" t="s">
        <v>74</v>
      </c>
      <c r="BI511">
        <v>8</v>
      </c>
      <c r="BJ511" t="s">
        <v>850</v>
      </c>
      <c r="BK511" t="s">
        <v>92</v>
      </c>
      <c r="BL511" t="s">
        <v>851</v>
      </c>
      <c r="BM511" t="s">
        <v>5615</v>
      </c>
      <c r="BN511">
        <v>17842894</v>
      </c>
      <c r="BO511" t="s">
        <v>74</v>
      </c>
      <c r="BP511" t="s">
        <v>74</v>
      </c>
      <c r="BQ511" t="s">
        <v>74</v>
      </c>
      <c r="BR511" t="s">
        <v>95</v>
      </c>
      <c r="BS511" t="s">
        <v>5616</v>
      </c>
      <c r="BT511" t="str">
        <f>HYPERLINK("https%3A%2F%2Fwww.webofscience.com%2Fwos%2Fwoscc%2Ffull-record%2FWOS:A1992HA59000029","View Full Record in Web of Science")</f>
        <v>View Full Record in Web of Science</v>
      </c>
    </row>
    <row r="512" spans="1:72" x14ac:dyDescent="0.15">
      <c r="A512" t="s">
        <v>72</v>
      </c>
      <c r="B512" t="s">
        <v>5617</v>
      </c>
      <c r="C512" t="s">
        <v>74</v>
      </c>
      <c r="D512" t="s">
        <v>74</v>
      </c>
      <c r="E512" t="s">
        <v>74</v>
      </c>
      <c r="F512" t="s">
        <v>5617</v>
      </c>
      <c r="G512" t="s">
        <v>74</v>
      </c>
      <c r="H512" t="s">
        <v>74</v>
      </c>
      <c r="I512" t="s">
        <v>5618</v>
      </c>
      <c r="J512" t="s">
        <v>1726</v>
      </c>
      <c r="K512" t="s">
        <v>74</v>
      </c>
      <c r="L512" t="s">
        <v>74</v>
      </c>
      <c r="M512" t="s">
        <v>77</v>
      </c>
      <c r="N512" t="s">
        <v>78</v>
      </c>
      <c r="O512" t="s">
        <v>74</v>
      </c>
      <c r="P512" t="s">
        <v>74</v>
      </c>
      <c r="Q512" t="s">
        <v>74</v>
      </c>
      <c r="R512" t="s">
        <v>74</v>
      </c>
      <c r="S512" t="s">
        <v>74</v>
      </c>
      <c r="T512" t="s">
        <v>74</v>
      </c>
      <c r="U512" t="s">
        <v>5619</v>
      </c>
      <c r="V512" t="s">
        <v>5620</v>
      </c>
      <c r="W512" t="s">
        <v>74</v>
      </c>
      <c r="X512" t="s">
        <v>74</v>
      </c>
      <c r="Y512" t="s">
        <v>4587</v>
      </c>
      <c r="Z512" t="s">
        <v>74</v>
      </c>
      <c r="AA512" t="s">
        <v>5621</v>
      </c>
      <c r="AB512" t="s">
        <v>5622</v>
      </c>
      <c r="AC512" t="s">
        <v>74</v>
      </c>
      <c r="AD512" t="s">
        <v>74</v>
      </c>
      <c r="AE512" t="s">
        <v>74</v>
      </c>
      <c r="AF512" t="s">
        <v>74</v>
      </c>
      <c r="AG512">
        <v>31</v>
      </c>
      <c r="AH512">
        <v>79</v>
      </c>
      <c r="AI512">
        <v>90</v>
      </c>
      <c r="AJ512">
        <v>1</v>
      </c>
      <c r="AK512">
        <v>29</v>
      </c>
      <c r="AL512" t="s">
        <v>1744</v>
      </c>
      <c r="AM512" t="s">
        <v>501</v>
      </c>
      <c r="AN512" t="s">
        <v>1745</v>
      </c>
      <c r="AO512" t="s">
        <v>1730</v>
      </c>
      <c r="AP512" t="s">
        <v>1746</v>
      </c>
      <c r="AQ512" t="s">
        <v>74</v>
      </c>
      <c r="AR512" t="s">
        <v>1726</v>
      </c>
      <c r="AS512" t="s">
        <v>1731</v>
      </c>
      <c r="AT512" t="s">
        <v>5623</v>
      </c>
      <c r="AU512">
        <v>1992</v>
      </c>
      <c r="AV512">
        <v>355</v>
      </c>
      <c r="AW512">
        <v>6358</v>
      </c>
      <c r="AX512" t="s">
        <v>74</v>
      </c>
      <c r="AY512" t="s">
        <v>74</v>
      </c>
      <c r="AZ512" t="s">
        <v>74</v>
      </c>
      <c r="BA512" t="s">
        <v>74</v>
      </c>
      <c r="BB512">
        <v>339</v>
      </c>
      <c r="BC512">
        <v>342</v>
      </c>
      <c r="BD512" t="s">
        <v>74</v>
      </c>
      <c r="BE512" t="s">
        <v>5624</v>
      </c>
      <c r="BF512" t="str">
        <f>HYPERLINK("http://dx.doi.org/10.1038/355339a0","http://dx.doi.org/10.1038/355339a0")</f>
        <v>http://dx.doi.org/10.1038/355339a0</v>
      </c>
      <c r="BG512" t="s">
        <v>74</v>
      </c>
      <c r="BH512" t="s">
        <v>74</v>
      </c>
      <c r="BI512">
        <v>4</v>
      </c>
      <c r="BJ512" t="s">
        <v>850</v>
      </c>
      <c r="BK512" t="s">
        <v>92</v>
      </c>
      <c r="BL512" t="s">
        <v>851</v>
      </c>
      <c r="BM512" t="s">
        <v>5625</v>
      </c>
      <c r="BN512" t="s">
        <v>74</v>
      </c>
      <c r="BO512" t="s">
        <v>74</v>
      </c>
      <c r="BP512" t="s">
        <v>74</v>
      </c>
      <c r="BQ512" t="s">
        <v>74</v>
      </c>
      <c r="BR512" t="s">
        <v>95</v>
      </c>
      <c r="BS512" t="s">
        <v>5626</v>
      </c>
      <c r="BT512" t="str">
        <f>HYPERLINK("https%3A%2F%2Fwww.webofscience.com%2Fwos%2Fwoscc%2Ffull-record%2FWOS:A1992HA59100063","View Full Record in Web of Science")</f>
        <v>View Full Record in Web of Science</v>
      </c>
    </row>
    <row r="513" spans="1:72" x14ac:dyDescent="0.15">
      <c r="A513" t="s">
        <v>72</v>
      </c>
      <c r="B513" t="s">
        <v>5627</v>
      </c>
      <c r="C513" t="s">
        <v>74</v>
      </c>
      <c r="D513" t="s">
        <v>74</v>
      </c>
      <c r="E513" t="s">
        <v>74</v>
      </c>
      <c r="F513" t="s">
        <v>5627</v>
      </c>
      <c r="G513" t="s">
        <v>74</v>
      </c>
      <c r="H513" t="s">
        <v>74</v>
      </c>
      <c r="I513" t="s">
        <v>5628</v>
      </c>
      <c r="J513" t="s">
        <v>1116</v>
      </c>
      <c r="K513" t="s">
        <v>74</v>
      </c>
      <c r="L513" t="s">
        <v>74</v>
      </c>
      <c r="M513" t="s">
        <v>77</v>
      </c>
      <c r="N513" t="s">
        <v>78</v>
      </c>
      <c r="O513" t="s">
        <v>74</v>
      </c>
      <c r="P513" t="s">
        <v>74</v>
      </c>
      <c r="Q513" t="s">
        <v>74</v>
      </c>
      <c r="R513" t="s">
        <v>74</v>
      </c>
      <c r="S513" t="s">
        <v>74</v>
      </c>
      <c r="T513" t="s">
        <v>74</v>
      </c>
      <c r="U513" t="s">
        <v>5629</v>
      </c>
      <c r="V513" t="s">
        <v>5630</v>
      </c>
      <c r="W513" t="s">
        <v>5631</v>
      </c>
      <c r="X513" t="s">
        <v>5632</v>
      </c>
      <c r="Y513" t="s">
        <v>5633</v>
      </c>
      <c r="Z513" t="s">
        <v>74</v>
      </c>
      <c r="AA513" t="s">
        <v>5634</v>
      </c>
      <c r="AB513" t="s">
        <v>5635</v>
      </c>
      <c r="AC513" t="s">
        <v>74</v>
      </c>
      <c r="AD513" t="s">
        <v>74</v>
      </c>
      <c r="AE513" t="s">
        <v>74</v>
      </c>
      <c r="AF513" t="s">
        <v>74</v>
      </c>
      <c r="AG513">
        <v>61</v>
      </c>
      <c r="AH513">
        <v>139</v>
      </c>
      <c r="AI513">
        <v>163</v>
      </c>
      <c r="AJ513">
        <v>0</v>
      </c>
      <c r="AK513">
        <v>34</v>
      </c>
      <c r="AL513" t="s">
        <v>352</v>
      </c>
      <c r="AM513" t="s">
        <v>309</v>
      </c>
      <c r="AN513" t="s">
        <v>353</v>
      </c>
      <c r="AO513" t="s">
        <v>1124</v>
      </c>
      <c r="AP513" t="s">
        <v>74</v>
      </c>
      <c r="AQ513" t="s">
        <v>74</v>
      </c>
      <c r="AR513" t="s">
        <v>1125</v>
      </c>
      <c r="AS513" t="s">
        <v>1126</v>
      </c>
      <c r="AT513" t="s">
        <v>5636</v>
      </c>
      <c r="AU513">
        <v>1992</v>
      </c>
      <c r="AV513">
        <v>97</v>
      </c>
      <c r="AW513" t="s">
        <v>5637</v>
      </c>
      <c r="AX513" t="s">
        <v>74</v>
      </c>
      <c r="AY513" t="s">
        <v>74</v>
      </c>
      <c r="AZ513" t="s">
        <v>74</v>
      </c>
      <c r="BA513" t="s">
        <v>74</v>
      </c>
      <c r="BB513">
        <v>825</v>
      </c>
      <c r="BC513">
        <v>842</v>
      </c>
      <c r="BD513" t="s">
        <v>74</v>
      </c>
      <c r="BE513" t="s">
        <v>5638</v>
      </c>
      <c r="BF513" t="str">
        <f>HYPERLINK("http://dx.doi.org/10.1029/91JD02613","http://dx.doi.org/10.1029/91JD02613")</f>
        <v>http://dx.doi.org/10.1029/91JD02613</v>
      </c>
      <c r="BG513" t="s">
        <v>74</v>
      </c>
      <c r="BH513" t="s">
        <v>74</v>
      </c>
      <c r="BI513">
        <v>18</v>
      </c>
      <c r="BJ513" t="s">
        <v>379</v>
      </c>
      <c r="BK513" t="s">
        <v>92</v>
      </c>
      <c r="BL513" t="s">
        <v>379</v>
      </c>
      <c r="BM513" t="s">
        <v>5639</v>
      </c>
      <c r="BN513" t="s">
        <v>74</v>
      </c>
      <c r="BO513" t="s">
        <v>74</v>
      </c>
      <c r="BP513" t="s">
        <v>74</v>
      </c>
      <c r="BQ513" t="s">
        <v>74</v>
      </c>
      <c r="BR513" t="s">
        <v>95</v>
      </c>
      <c r="BS513" t="s">
        <v>5640</v>
      </c>
      <c r="BT513" t="str">
        <f>HYPERLINK("https%3A%2F%2Fwww.webofscience.com%2Fwos%2Fwoscc%2Ffull-record%2FWOS:A1992HA08700001","View Full Record in Web of Science")</f>
        <v>View Full Record in Web of Science</v>
      </c>
    </row>
    <row r="514" spans="1:72" x14ac:dyDescent="0.15">
      <c r="A514" t="s">
        <v>72</v>
      </c>
      <c r="B514" t="s">
        <v>5641</v>
      </c>
      <c r="C514" t="s">
        <v>74</v>
      </c>
      <c r="D514" t="s">
        <v>74</v>
      </c>
      <c r="E514" t="s">
        <v>74</v>
      </c>
      <c r="F514" t="s">
        <v>5641</v>
      </c>
      <c r="G514" t="s">
        <v>74</v>
      </c>
      <c r="H514" t="s">
        <v>74</v>
      </c>
      <c r="I514" t="s">
        <v>5642</v>
      </c>
      <c r="J514" t="s">
        <v>1116</v>
      </c>
      <c r="K514" t="s">
        <v>74</v>
      </c>
      <c r="L514" t="s">
        <v>74</v>
      </c>
      <c r="M514" t="s">
        <v>77</v>
      </c>
      <c r="N514" t="s">
        <v>78</v>
      </c>
      <c r="O514" t="s">
        <v>74</v>
      </c>
      <c r="P514" t="s">
        <v>74</v>
      </c>
      <c r="Q514" t="s">
        <v>74</v>
      </c>
      <c r="R514" t="s">
        <v>74</v>
      </c>
      <c r="S514" t="s">
        <v>74</v>
      </c>
      <c r="T514" t="s">
        <v>74</v>
      </c>
      <c r="U514" t="s">
        <v>5643</v>
      </c>
      <c r="V514" t="s">
        <v>5644</v>
      </c>
      <c r="W514" t="s">
        <v>5645</v>
      </c>
      <c r="X514" t="s">
        <v>5646</v>
      </c>
      <c r="Y514" t="s">
        <v>5647</v>
      </c>
      <c r="Z514" t="s">
        <v>74</v>
      </c>
      <c r="AA514" t="s">
        <v>5648</v>
      </c>
      <c r="AB514" t="s">
        <v>74</v>
      </c>
      <c r="AC514" t="s">
        <v>74</v>
      </c>
      <c r="AD514" t="s">
        <v>74</v>
      </c>
      <c r="AE514" t="s">
        <v>74</v>
      </c>
      <c r="AF514" t="s">
        <v>74</v>
      </c>
      <c r="AG514">
        <v>93</v>
      </c>
      <c r="AH514">
        <v>47</v>
      </c>
      <c r="AI514">
        <v>50</v>
      </c>
      <c r="AJ514">
        <v>0</v>
      </c>
      <c r="AK514">
        <v>1</v>
      </c>
      <c r="AL514" t="s">
        <v>352</v>
      </c>
      <c r="AM514" t="s">
        <v>309</v>
      </c>
      <c r="AN514" t="s">
        <v>353</v>
      </c>
      <c r="AO514" t="s">
        <v>1124</v>
      </c>
      <c r="AP514" t="s">
        <v>74</v>
      </c>
      <c r="AQ514" t="s">
        <v>74</v>
      </c>
      <c r="AR514" t="s">
        <v>1125</v>
      </c>
      <c r="AS514" t="s">
        <v>1126</v>
      </c>
      <c r="AT514" t="s">
        <v>5636</v>
      </c>
      <c r="AU514">
        <v>1992</v>
      </c>
      <c r="AV514">
        <v>97</v>
      </c>
      <c r="AW514" t="s">
        <v>5637</v>
      </c>
      <c r="AX514" t="s">
        <v>74</v>
      </c>
      <c r="AY514" t="s">
        <v>74</v>
      </c>
      <c r="AZ514" t="s">
        <v>74</v>
      </c>
      <c r="BA514" t="s">
        <v>74</v>
      </c>
      <c r="BB514">
        <v>917</v>
      </c>
      <c r="BC514">
        <v>930</v>
      </c>
      <c r="BD514" t="s">
        <v>74</v>
      </c>
      <c r="BE514" t="s">
        <v>5649</v>
      </c>
      <c r="BF514" t="str">
        <f>HYPERLINK("http://dx.doi.org/10.1029/91JD02485","http://dx.doi.org/10.1029/91JD02485")</f>
        <v>http://dx.doi.org/10.1029/91JD02485</v>
      </c>
      <c r="BG514" t="s">
        <v>74</v>
      </c>
      <c r="BH514" t="s">
        <v>74</v>
      </c>
      <c r="BI514">
        <v>14</v>
      </c>
      <c r="BJ514" t="s">
        <v>379</v>
      </c>
      <c r="BK514" t="s">
        <v>92</v>
      </c>
      <c r="BL514" t="s">
        <v>379</v>
      </c>
      <c r="BM514" t="s">
        <v>5639</v>
      </c>
      <c r="BN514" t="s">
        <v>74</v>
      </c>
      <c r="BO514" t="s">
        <v>74</v>
      </c>
      <c r="BP514" t="s">
        <v>74</v>
      </c>
      <c r="BQ514" t="s">
        <v>74</v>
      </c>
      <c r="BR514" t="s">
        <v>95</v>
      </c>
      <c r="BS514" t="s">
        <v>5650</v>
      </c>
      <c r="BT514" t="str">
        <f>HYPERLINK("https%3A%2F%2Fwww.webofscience.com%2Fwos%2Fwoscc%2Ffull-record%2FWOS:A1992HA08700007","View Full Record in Web of Science")</f>
        <v>View Full Record in Web of Science</v>
      </c>
    </row>
    <row r="515" spans="1:72" x14ac:dyDescent="0.15">
      <c r="A515" t="s">
        <v>72</v>
      </c>
      <c r="B515" t="s">
        <v>5651</v>
      </c>
      <c r="C515" t="s">
        <v>74</v>
      </c>
      <c r="D515" t="s">
        <v>74</v>
      </c>
      <c r="E515" t="s">
        <v>74</v>
      </c>
      <c r="F515" t="s">
        <v>5651</v>
      </c>
      <c r="G515" t="s">
        <v>74</v>
      </c>
      <c r="H515" t="s">
        <v>74</v>
      </c>
      <c r="I515" t="s">
        <v>5652</v>
      </c>
      <c r="J515" t="s">
        <v>1116</v>
      </c>
      <c r="K515" t="s">
        <v>74</v>
      </c>
      <c r="L515" t="s">
        <v>74</v>
      </c>
      <c r="M515" t="s">
        <v>77</v>
      </c>
      <c r="N515" t="s">
        <v>337</v>
      </c>
      <c r="O515" t="s">
        <v>74</v>
      </c>
      <c r="P515" t="s">
        <v>74</v>
      </c>
      <c r="Q515" t="s">
        <v>74</v>
      </c>
      <c r="R515" t="s">
        <v>74</v>
      </c>
      <c r="S515" t="s">
        <v>74</v>
      </c>
      <c r="T515" t="s">
        <v>74</v>
      </c>
      <c r="U515" t="s">
        <v>5653</v>
      </c>
      <c r="V515" t="s">
        <v>5654</v>
      </c>
      <c r="W515" t="s">
        <v>5655</v>
      </c>
      <c r="X515" t="s">
        <v>5656</v>
      </c>
      <c r="Y515" t="s">
        <v>5657</v>
      </c>
      <c r="Z515" t="s">
        <v>74</v>
      </c>
      <c r="AA515" t="s">
        <v>74</v>
      </c>
      <c r="AB515" t="s">
        <v>74</v>
      </c>
      <c r="AC515" t="s">
        <v>74</v>
      </c>
      <c r="AD515" t="s">
        <v>74</v>
      </c>
      <c r="AE515" t="s">
        <v>74</v>
      </c>
      <c r="AF515" t="s">
        <v>74</v>
      </c>
      <c r="AG515">
        <v>20</v>
      </c>
      <c r="AH515">
        <v>36</v>
      </c>
      <c r="AI515">
        <v>37</v>
      </c>
      <c r="AJ515">
        <v>1</v>
      </c>
      <c r="AK515">
        <v>3</v>
      </c>
      <c r="AL515" t="s">
        <v>352</v>
      </c>
      <c r="AM515" t="s">
        <v>309</v>
      </c>
      <c r="AN515" t="s">
        <v>353</v>
      </c>
      <c r="AO515" t="s">
        <v>1124</v>
      </c>
      <c r="AP515" t="s">
        <v>74</v>
      </c>
      <c r="AQ515" t="s">
        <v>74</v>
      </c>
      <c r="AR515" t="s">
        <v>1125</v>
      </c>
      <c r="AS515" t="s">
        <v>1126</v>
      </c>
      <c r="AT515" t="s">
        <v>5636</v>
      </c>
      <c r="AU515">
        <v>1992</v>
      </c>
      <c r="AV515">
        <v>97</v>
      </c>
      <c r="AW515" t="s">
        <v>5637</v>
      </c>
      <c r="AX515" t="s">
        <v>74</v>
      </c>
      <c r="AY515" t="s">
        <v>74</v>
      </c>
      <c r="AZ515" t="s">
        <v>74</v>
      </c>
      <c r="BA515" t="s">
        <v>74</v>
      </c>
      <c r="BB515">
        <v>939</v>
      </c>
      <c r="BC515">
        <v>944</v>
      </c>
      <c r="BD515" t="s">
        <v>74</v>
      </c>
      <c r="BE515" t="s">
        <v>5658</v>
      </c>
      <c r="BF515" t="str">
        <f>HYPERLINK("http://dx.doi.org/10.1029/91JD02756","http://dx.doi.org/10.1029/91JD02756")</f>
        <v>http://dx.doi.org/10.1029/91JD02756</v>
      </c>
      <c r="BG515" t="s">
        <v>74</v>
      </c>
      <c r="BH515" t="s">
        <v>74</v>
      </c>
      <c r="BI515">
        <v>6</v>
      </c>
      <c r="BJ515" t="s">
        <v>379</v>
      </c>
      <c r="BK515" t="s">
        <v>92</v>
      </c>
      <c r="BL515" t="s">
        <v>379</v>
      </c>
      <c r="BM515" t="s">
        <v>5639</v>
      </c>
      <c r="BN515" t="s">
        <v>74</v>
      </c>
      <c r="BO515" t="s">
        <v>74</v>
      </c>
      <c r="BP515" t="s">
        <v>74</v>
      </c>
      <c r="BQ515" t="s">
        <v>74</v>
      </c>
      <c r="BR515" t="s">
        <v>95</v>
      </c>
      <c r="BS515" t="s">
        <v>5659</v>
      </c>
      <c r="BT515" t="str">
        <f>HYPERLINK("https%3A%2F%2Fwww.webofscience.com%2Fwos%2Fwoscc%2Ffull-record%2FWOS:A1992HA08700009","View Full Record in Web of Science")</f>
        <v>View Full Record in Web of Science</v>
      </c>
    </row>
    <row r="516" spans="1:72" x14ac:dyDescent="0.15">
      <c r="A516" t="s">
        <v>72</v>
      </c>
      <c r="B516" t="s">
        <v>5660</v>
      </c>
      <c r="C516" t="s">
        <v>74</v>
      </c>
      <c r="D516" t="s">
        <v>74</v>
      </c>
      <c r="E516" t="s">
        <v>74</v>
      </c>
      <c r="F516" t="s">
        <v>5660</v>
      </c>
      <c r="G516" t="s">
        <v>74</v>
      </c>
      <c r="H516" t="s">
        <v>74</v>
      </c>
      <c r="I516" t="s">
        <v>5661</v>
      </c>
      <c r="J516" t="s">
        <v>1796</v>
      </c>
      <c r="K516" t="s">
        <v>74</v>
      </c>
      <c r="L516" t="s">
        <v>74</v>
      </c>
      <c r="M516" t="s">
        <v>77</v>
      </c>
      <c r="N516" t="s">
        <v>78</v>
      </c>
      <c r="O516" t="s">
        <v>74</v>
      </c>
      <c r="P516" t="s">
        <v>74</v>
      </c>
      <c r="Q516" t="s">
        <v>74</v>
      </c>
      <c r="R516" t="s">
        <v>74</v>
      </c>
      <c r="S516" t="s">
        <v>74</v>
      </c>
      <c r="T516" t="s">
        <v>74</v>
      </c>
      <c r="U516" t="s">
        <v>74</v>
      </c>
      <c r="V516" t="s">
        <v>5662</v>
      </c>
      <c r="W516" t="s">
        <v>5663</v>
      </c>
      <c r="X516" t="s">
        <v>5664</v>
      </c>
      <c r="Y516" t="s">
        <v>5665</v>
      </c>
      <c r="Z516" t="s">
        <v>74</v>
      </c>
      <c r="AA516" t="s">
        <v>74</v>
      </c>
      <c r="AB516" t="s">
        <v>5666</v>
      </c>
      <c r="AC516" t="s">
        <v>5667</v>
      </c>
      <c r="AD516" t="s">
        <v>5668</v>
      </c>
      <c r="AE516" t="s">
        <v>74</v>
      </c>
      <c r="AF516" t="s">
        <v>74</v>
      </c>
      <c r="AG516">
        <v>8</v>
      </c>
      <c r="AH516">
        <v>66</v>
      </c>
      <c r="AI516">
        <v>71</v>
      </c>
      <c r="AJ516">
        <v>3</v>
      </c>
      <c r="AK516">
        <v>21</v>
      </c>
      <c r="AL516" t="s">
        <v>1802</v>
      </c>
      <c r="AM516" t="s">
        <v>309</v>
      </c>
      <c r="AN516" t="s">
        <v>1815</v>
      </c>
      <c r="AO516" t="s">
        <v>1804</v>
      </c>
      <c r="AP516" t="s">
        <v>74</v>
      </c>
      <c r="AQ516" t="s">
        <v>74</v>
      </c>
      <c r="AR516" t="s">
        <v>1796</v>
      </c>
      <c r="AS516" t="s">
        <v>1806</v>
      </c>
      <c r="AT516" t="s">
        <v>5669</v>
      </c>
      <c r="AU516">
        <v>1992</v>
      </c>
      <c r="AV516">
        <v>255</v>
      </c>
      <c r="AW516">
        <v>5042</v>
      </c>
      <c r="AX516" t="s">
        <v>74</v>
      </c>
      <c r="AY516" t="s">
        <v>74</v>
      </c>
      <c r="AZ516" t="s">
        <v>74</v>
      </c>
      <c r="BA516" t="s">
        <v>74</v>
      </c>
      <c r="BB516">
        <v>318</v>
      </c>
      <c r="BC516">
        <v>321</v>
      </c>
      <c r="BD516" t="s">
        <v>74</v>
      </c>
      <c r="BE516" t="s">
        <v>5670</v>
      </c>
      <c r="BF516" t="str">
        <f>HYPERLINK("http://dx.doi.org/10.1126/science.11539819","http://dx.doi.org/10.1126/science.11539819")</f>
        <v>http://dx.doi.org/10.1126/science.11539819</v>
      </c>
      <c r="BG516" t="s">
        <v>74</v>
      </c>
      <c r="BH516" t="s">
        <v>74</v>
      </c>
      <c r="BI516">
        <v>4</v>
      </c>
      <c r="BJ516" t="s">
        <v>850</v>
      </c>
      <c r="BK516" t="s">
        <v>92</v>
      </c>
      <c r="BL516" t="s">
        <v>851</v>
      </c>
      <c r="BM516" t="s">
        <v>5671</v>
      </c>
      <c r="BN516">
        <v>11539819</v>
      </c>
      <c r="BO516" t="s">
        <v>74</v>
      </c>
      <c r="BP516" t="s">
        <v>74</v>
      </c>
      <c r="BQ516" t="s">
        <v>74</v>
      </c>
      <c r="BR516" t="s">
        <v>95</v>
      </c>
      <c r="BS516" t="s">
        <v>5672</v>
      </c>
      <c r="BT516" t="str">
        <f>HYPERLINK("https%3A%2F%2Fwww.webofscience.com%2Fwos%2Fwoscc%2Ffull-record%2FWOS:A1992GZ69500038","View Full Record in Web of Science")</f>
        <v>View Full Record in Web of Science</v>
      </c>
    </row>
    <row r="517" spans="1:72" x14ac:dyDescent="0.15">
      <c r="A517" t="s">
        <v>72</v>
      </c>
      <c r="B517" t="s">
        <v>5673</v>
      </c>
      <c r="C517" t="s">
        <v>74</v>
      </c>
      <c r="D517" t="s">
        <v>74</v>
      </c>
      <c r="E517" t="s">
        <v>74</v>
      </c>
      <c r="F517" t="s">
        <v>5673</v>
      </c>
      <c r="G517" t="s">
        <v>74</v>
      </c>
      <c r="H517" t="s">
        <v>74</v>
      </c>
      <c r="I517" t="s">
        <v>5674</v>
      </c>
      <c r="J517" t="s">
        <v>1185</v>
      </c>
      <c r="K517" t="s">
        <v>74</v>
      </c>
      <c r="L517" t="s">
        <v>74</v>
      </c>
      <c r="M517" t="s">
        <v>77</v>
      </c>
      <c r="N517" t="s">
        <v>78</v>
      </c>
      <c r="O517" t="s">
        <v>74</v>
      </c>
      <c r="P517" t="s">
        <v>74</v>
      </c>
      <c r="Q517" t="s">
        <v>74</v>
      </c>
      <c r="R517" t="s">
        <v>74</v>
      </c>
      <c r="S517" t="s">
        <v>74</v>
      </c>
      <c r="T517" t="s">
        <v>74</v>
      </c>
      <c r="U517" t="s">
        <v>5675</v>
      </c>
      <c r="V517" t="s">
        <v>5676</v>
      </c>
      <c r="W517" t="s">
        <v>5677</v>
      </c>
      <c r="X517" t="s">
        <v>5678</v>
      </c>
      <c r="Y517" t="s">
        <v>5679</v>
      </c>
      <c r="Z517" t="s">
        <v>74</v>
      </c>
      <c r="AA517" t="s">
        <v>74</v>
      </c>
      <c r="AB517" t="s">
        <v>74</v>
      </c>
      <c r="AC517" t="s">
        <v>74</v>
      </c>
      <c r="AD517" t="s">
        <v>74</v>
      </c>
      <c r="AE517" t="s">
        <v>74</v>
      </c>
      <c r="AF517" t="s">
        <v>74</v>
      </c>
      <c r="AG517">
        <v>42</v>
      </c>
      <c r="AH517">
        <v>99</v>
      </c>
      <c r="AI517">
        <v>104</v>
      </c>
      <c r="AJ517">
        <v>2</v>
      </c>
      <c r="AK517">
        <v>18</v>
      </c>
      <c r="AL517" t="s">
        <v>352</v>
      </c>
      <c r="AM517" t="s">
        <v>309</v>
      </c>
      <c r="AN517" t="s">
        <v>353</v>
      </c>
      <c r="AO517" t="s">
        <v>1193</v>
      </c>
      <c r="AP517" t="s">
        <v>1194</v>
      </c>
      <c r="AQ517" t="s">
        <v>74</v>
      </c>
      <c r="AR517" t="s">
        <v>1195</v>
      </c>
      <c r="AS517" t="s">
        <v>1196</v>
      </c>
      <c r="AT517" t="s">
        <v>5680</v>
      </c>
      <c r="AU517">
        <v>1992</v>
      </c>
      <c r="AV517">
        <v>97</v>
      </c>
      <c r="AW517" t="s">
        <v>5681</v>
      </c>
      <c r="AX517" t="s">
        <v>74</v>
      </c>
      <c r="AY517" t="s">
        <v>74</v>
      </c>
      <c r="AZ517" t="s">
        <v>74</v>
      </c>
      <c r="BA517" t="s">
        <v>74</v>
      </c>
      <c r="BB517">
        <v>655</v>
      </c>
      <c r="BC517">
        <v>661</v>
      </c>
      <c r="BD517" t="s">
        <v>74</v>
      </c>
      <c r="BE517" t="s">
        <v>5682</v>
      </c>
      <c r="BF517" t="str">
        <f>HYPERLINK("http://dx.doi.org/10.1029/91JC01386","http://dx.doi.org/10.1029/91JC01386")</f>
        <v>http://dx.doi.org/10.1029/91JC01386</v>
      </c>
      <c r="BG517" t="s">
        <v>74</v>
      </c>
      <c r="BH517" t="s">
        <v>74</v>
      </c>
      <c r="BI517">
        <v>7</v>
      </c>
      <c r="BJ517" t="s">
        <v>584</v>
      </c>
      <c r="BK517" t="s">
        <v>92</v>
      </c>
      <c r="BL517" t="s">
        <v>584</v>
      </c>
      <c r="BM517" t="s">
        <v>5683</v>
      </c>
      <c r="BN517" t="s">
        <v>74</v>
      </c>
      <c r="BO517" t="s">
        <v>74</v>
      </c>
      <c r="BP517" t="s">
        <v>74</v>
      </c>
      <c r="BQ517" t="s">
        <v>74</v>
      </c>
      <c r="BR517" t="s">
        <v>95</v>
      </c>
      <c r="BS517" t="s">
        <v>5684</v>
      </c>
      <c r="BT517" t="str">
        <f>HYPERLINK("https%3A%2F%2Fwww.webofscience.com%2Fwos%2Fwoscc%2Ffull-record%2FWOS:A1992GZ12300005","View Full Record in Web of Science")</f>
        <v>View Full Record in Web of Science</v>
      </c>
    </row>
    <row r="518" spans="1:72" x14ac:dyDescent="0.15">
      <c r="A518" t="s">
        <v>72</v>
      </c>
      <c r="B518" t="s">
        <v>5685</v>
      </c>
      <c r="C518" t="s">
        <v>74</v>
      </c>
      <c r="D518" t="s">
        <v>74</v>
      </c>
      <c r="E518" t="s">
        <v>74</v>
      </c>
      <c r="F518" t="s">
        <v>5685</v>
      </c>
      <c r="G518" t="s">
        <v>74</v>
      </c>
      <c r="H518" t="s">
        <v>74</v>
      </c>
      <c r="I518" t="s">
        <v>5686</v>
      </c>
      <c r="J518" t="s">
        <v>5687</v>
      </c>
      <c r="K518" t="s">
        <v>74</v>
      </c>
      <c r="L518" t="s">
        <v>74</v>
      </c>
      <c r="M518" t="s">
        <v>77</v>
      </c>
      <c r="N518" t="s">
        <v>156</v>
      </c>
      <c r="O518" t="s">
        <v>74</v>
      </c>
      <c r="P518" t="s">
        <v>74</v>
      </c>
      <c r="Q518" t="s">
        <v>74</v>
      </c>
      <c r="R518" t="s">
        <v>74</v>
      </c>
      <c r="S518" t="s">
        <v>74</v>
      </c>
      <c r="T518" t="s">
        <v>74</v>
      </c>
      <c r="U518" t="s">
        <v>74</v>
      </c>
      <c r="V518" t="s">
        <v>74</v>
      </c>
      <c r="W518" t="s">
        <v>74</v>
      </c>
      <c r="X518" t="s">
        <v>74</v>
      </c>
      <c r="Y518" t="s">
        <v>5688</v>
      </c>
      <c r="Z518" t="s">
        <v>74</v>
      </c>
      <c r="AA518" t="s">
        <v>74</v>
      </c>
      <c r="AB518" t="s">
        <v>74</v>
      </c>
      <c r="AC518" t="s">
        <v>74</v>
      </c>
      <c r="AD518" t="s">
        <v>74</v>
      </c>
      <c r="AE518" t="s">
        <v>74</v>
      </c>
      <c r="AF518" t="s">
        <v>74</v>
      </c>
      <c r="AG518">
        <v>0</v>
      </c>
      <c r="AH518">
        <v>0</v>
      </c>
      <c r="AI518">
        <v>0</v>
      </c>
      <c r="AJ518">
        <v>0</v>
      </c>
      <c r="AK518">
        <v>0</v>
      </c>
      <c r="AL518" t="s">
        <v>2112</v>
      </c>
      <c r="AM518" t="s">
        <v>501</v>
      </c>
      <c r="AN518" t="s">
        <v>2113</v>
      </c>
      <c r="AO518" t="s">
        <v>5689</v>
      </c>
      <c r="AP518" t="s">
        <v>74</v>
      </c>
      <c r="AQ518" t="s">
        <v>74</v>
      </c>
      <c r="AR518" t="s">
        <v>5690</v>
      </c>
      <c r="AS518" t="s">
        <v>5691</v>
      </c>
      <c r="AT518" t="s">
        <v>5692</v>
      </c>
      <c r="AU518">
        <v>1992</v>
      </c>
      <c r="AV518">
        <v>13</v>
      </c>
      <c r="AW518">
        <v>1</v>
      </c>
      <c r="AX518" t="s">
        <v>74</v>
      </c>
      <c r="AY518" t="s">
        <v>74</v>
      </c>
      <c r="AZ518" t="s">
        <v>74</v>
      </c>
      <c r="BA518" t="s">
        <v>74</v>
      </c>
      <c r="BB518">
        <v>3</v>
      </c>
      <c r="BC518">
        <v>3</v>
      </c>
      <c r="BD518" t="s">
        <v>74</v>
      </c>
      <c r="BE518" t="s">
        <v>74</v>
      </c>
      <c r="BF518" t="s">
        <v>74</v>
      </c>
      <c r="BG518" t="s">
        <v>74</v>
      </c>
      <c r="BH518" t="s">
        <v>74</v>
      </c>
      <c r="BI518">
        <v>1</v>
      </c>
      <c r="BJ518" t="s">
        <v>5693</v>
      </c>
      <c r="BK518" t="s">
        <v>92</v>
      </c>
      <c r="BL518" t="s">
        <v>5693</v>
      </c>
      <c r="BM518" t="s">
        <v>5694</v>
      </c>
      <c r="BN518" t="s">
        <v>74</v>
      </c>
      <c r="BO518" t="s">
        <v>74</v>
      </c>
      <c r="BP518" t="s">
        <v>74</v>
      </c>
      <c r="BQ518" t="s">
        <v>74</v>
      </c>
      <c r="BR518" t="s">
        <v>95</v>
      </c>
      <c r="BS518" t="s">
        <v>5695</v>
      </c>
      <c r="BT518" t="str">
        <f>HYPERLINK("https%3A%2F%2Fwww.webofscience.com%2Fwos%2Fwoscc%2Ffull-record%2FWOS:A1992GZ50300001","View Full Record in Web of Science")</f>
        <v>View Full Record in Web of Science</v>
      </c>
    </row>
    <row r="519" spans="1:72" x14ac:dyDescent="0.15">
      <c r="A519" t="s">
        <v>72</v>
      </c>
      <c r="B519" t="s">
        <v>5696</v>
      </c>
      <c r="C519" t="s">
        <v>74</v>
      </c>
      <c r="D519" t="s">
        <v>74</v>
      </c>
      <c r="E519" t="s">
        <v>74</v>
      </c>
      <c r="F519" t="s">
        <v>5696</v>
      </c>
      <c r="G519" t="s">
        <v>74</v>
      </c>
      <c r="H519" t="s">
        <v>74</v>
      </c>
      <c r="I519" t="s">
        <v>5697</v>
      </c>
      <c r="J519" t="s">
        <v>5687</v>
      </c>
      <c r="K519" t="s">
        <v>74</v>
      </c>
      <c r="L519" t="s">
        <v>74</v>
      </c>
      <c r="M519" t="s">
        <v>77</v>
      </c>
      <c r="N519" t="s">
        <v>647</v>
      </c>
      <c r="O519" t="s">
        <v>5698</v>
      </c>
      <c r="P519" t="s">
        <v>5699</v>
      </c>
      <c r="Q519" t="s">
        <v>5700</v>
      </c>
      <c r="R519" t="s">
        <v>74</v>
      </c>
      <c r="S519" t="s">
        <v>5701</v>
      </c>
      <c r="T519" t="s">
        <v>74</v>
      </c>
      <c r="U519" t="s">
        <v>74</v>
      </c>
      <c r="V519" t="s">
        <v>5702</v>
      </c>
      <c r="W519" t="s">
        <v>5703</v>
      </c>
      <c r="X519" t="s">
        <v>5704</v>
      </c>
      <c r="Y519" t="s">
        <v>5705</v>
      </c>
      <c r="Z519" t="s">
        <v>74</v>
      </c>
      <c r="AA519" t="s">
        <v>5706</v>
      </c>
      <c r="AB519" t="s">
        <v>74</v>
      </c>
      <c r="AC519" t="s">
        <v>74</v>
      </c>
      <c r="AD519" t="s">
        <v>74</v>
      </c>
      <c r="AE519" t="s">
        <v>74</v>
      </c>
      <c r="AF519" t="s">
        <v>74</v>
      </c>
      <c r="AG519">
        <v>22</v>
      </c>
      <c r="AH519">
        <v>6</v>
      </c>
      <c r="AI519">
        <v>6</v>
      </c>
      <c r="AJ519">
        <v>0</v>
      </c>
      <c r="AK519">
        <v>2</v>
      </c>
      <c r="AL519" t="s">
        <v>2112</v>
      </c>
      <c r="AM519" t="s">
        <v>501</v>
      </c>
      <c r="AN519" t="s">
        <v>2113</v>
      </c>
      <c r="AO519" t="s">
        <v>5689</v>
      </c>
      <c r="AP519" t="s">
        <v>74</v>
      </c>
      <c r="AQ519" t="s">
        <v>74</v>
      </c>
      <c r="AR519" t="s">
        <v>5690</v>
      </c>
      <c r="AS519" t="s">
        <v>5691</v>
      </c>
      <c r="AT519" t="s">
        <v>5692</v>
      </c>
      <c r="AU519">
        <v>1992</v>
      </c>
      <c r="AV519">
        <v>13</v>
      </c>
      <c r="AW519">
        <v>1</v>
      </c>
      <c r="AX519" t="s">
        <v>74</v>
      </c>
      <c r="AY519" t="s">
        <v>74</v>
      </c>
      <c r="AZ519" t="s">
        <v>74</v>
      </c>
      <c r="BA519" t="s">
        <v>74</v>
      </c>
      <c r="BB519">
        <v>67</v>
      </c>
      <c r="BC519">
        <v>79</v>
      </c>
      <c r="BD519" t="s">
        <v>74</v>
      </c>
      <c r="BE519" t="s">
        <v>5707</v>
      </c>
      <c r="BF519" t="str">
        <f>HYPERLINK("http://dx.doi.org/10.1080/01431169208904026","http://dx.doi.org/10.1080/01431169208904026")</f>
        <v>http://dx.doi.org/10.1080/01431169208904026</v>
      </c>
      <c r="BG519" t="s">
        <v>74</v>
      </c>
      <c r="BH519" t="s">
        <v>74</v>
      </c>
      <c r="BI519">
        <v>13</v>
      </c>
      <c r="BJ519" t="s">
        <v>5693</v>
      </c>
      <c r="BK519" t="s">
        <v>661</v>
      </c>
      <c r="BL519" t="s">
        <v>5693</v>
      </c>
      <c r="BM519" t="s">
        <v>5694</v>
      </c>
      <c r="BN519" t="s">
        <v>74</v>
      </c>
      <c r="BO519" t="s">
        <v>74</v>
      </c>
      <c r="BP519" t="s">
        <v>74</v>
      </c>
      <c r="BQ519" t="s">
        <v>74</v>
      </c>
      <c r="BR519" t="s">
        <v>95</v>
      </c>
      <c r="BS519" t="s">
        <v>5708</v>
      </c>
      <c r="BT519" t="str">
        <f>HYPERLINK("https%3A%2F%2Fwww.webofscience.com%2Fwos%2Fwoscc%2Ffull-record%2FWOS:A1992GZ50300007","View Full Record in Web of Science")</f>
        <v>View Full Record in Web of Science</v>
      </c>
    </row>
    <row r="520" spans="1:72" x14ac:dyDescent="0.15">
      <c r="A520" t="s">
        <v>72</v>
      </c>
      <c r="B520" t="s">
        <v>5709</v>
      </c>
      <c r="C520" t="s">
        <v>74</v>
      </c>
      <c r="D520" t="s">
        <v>74</v>
      </c>
      <c r="E520" t="s">
        <v>74</v>
      </c>
      <c r="F520" t="s">
        <v>5709</v>
      </c>
      <c r="G520" t="s">
        <v>74</v>
      </c>
      <c r="H520" t="s">
        <v>74</v>
      </c>
      <c r="I520" t="s">
        <v>5710</v>
      </c>
      <c r="J520" t="s">
        <v>5687</v>
      </c>
      <c r="K520" t="s">
        <v>74</v>
      </c>
      <c r="L520" t="s">
        <v>74</v>
      </c>
      <c r="M520" t="s">
        <v>77</v>
      </c>
      <c r="N520" t="s">
        <v>647</v>
      </c>
      <c r="O520" t="s">
        <v>5698</v>
      </c>
      <c r="P520" t="s">
        <v>5699</v>
      </c>
      <c r="Q520" t="s">
        <v>5700</v>
      </c>
      <c r="R520" t="s">
        <v>74</v>
      </c>
      <c r="S520" t="s">
        <v>5701</v>
      </c>
      <c r="T520" t="s">
        <v>74</v>
      </c>
      <c r="U520" t="s">
        <v>74</v>
      </c>
      <c r="V520" t="s">
        <v>5711</v>
      </c>
      <c r="W520" t="s">
        <v>74</v>
      </c>
      <c r="X520" t="s">
        <v>74</v>
      </c>
      <c r="Y520" t="s">
        <v>5688</v>
      </c>
      <c r="Z520" t="s">
        <v>74</v>
      </c>
      <c r="AA520" t="s">
        <v>74</v>
      </c>
      <c r="AB520" t="s">
        <v>5074</v>
      </c>
      <c r="AC520" t="s">
        <v>74</v>
      </c>
      <c r="AD520" t="s">
        <v>74</v>
      </c>
      <c r="AE520" t="s">
        <v>74</v>
      </c>
      <c r="AF520" t="s">
        <v>74</v>
      </c>
      <c r="AG520">
        <v>15</v>
      </c>
      <c r="AH520">
        <v>4</v>
      </c>
      <c r="AI520">
        <v>4</v>
      </c>
      <c r="AJ520">
        <v>0</v>
      </c>
      <c r="AK520">
        <v>0</v>
      </c>
      <c r="AL520" t="s">
        <v>2112</v>
      </c>
      <c r="AM520" t="s">
        <v>501</v>
      </c>
      <c r="AN520" t="s">
        <v>2113</v>
      </c>
      <c r="AO520" t="s">
        <v>5689</v>
      </c>
      <c r="AP520" t="s">
        <v>74</v>
      </c>
      <c r="AQ520" t="s">
        <v>74</v>
      </c>
      <c r="AR520" t="s">
        <v>5690</v>
      </c>
      <c r="AS520" t="s">
        <v>5691</v>
      </c>
      <c r="AT520" t="s">
        <v>5692</v>
      </c>
      <c r="AU520">
        <v>1992</v>
      </c>
      <c r="AV520">
        <v>13</v>
      </c>
      <c r="AW520">
        <v>1</v>
      </c>
      <c r="AX520" t="s">
        <v>74</v>
      </c>
      <c r="AY520" t="s">
        <v>74</v>
      </c>
      <c r="AZ520" t="s">
        <v>74</v>
      </c>
      <c r="BA520" t="s">
        <v>74</v>
      </c>
      <c r="BB520">
        <v>81</v>
      </c>
      <c r="BC520">
        <v>95</v>
      </c>
      <c r="BD520" t="s">
        <v>74</v>
      </c>
      <c r="BE520" t="s">
        <v>5712</v>
      </c>
      <c r="BF520" t="str">
        <f>HYPERLINK("http://dx.doi.org/10.1080/01431169208904027","http://dx.doi.org/10.1080/01431169208904027")</f>
        <v>http://dx.doi.org/10.1080/01431169208904027</v>
      </c>
      <c r="BG520" t="s">
        <v>74</v>
      </c>
      <c r="BH520" t="s">
        <v>74</v>
      </c>
      <c r="BI520">
        <v>15</v>
      </c>
      <c r="BJ520" t="s">
        <v>5693</v>
      </c>
      <c r="BK520" t="s">
        <v>661</v>
      </c>
      <c r="BL520" t="s">
        <v>5693</v>
      </c>
      <c r="BM520" t="s">
        <v>5694</v>
      </c>
      <c r="BN520" t="s">
        <v>74</v>
      </c>
      <c r="BO520" t="s">
        <v>74</v>
      </c>
      <c r="BP520" t="s">
        <v>74</v>
      </c>
      <c r="BQ520" t="s">
        <v>74</v>
      </c>
      <c r="BR520" t="s">
        <v>95</v>
      </c>
      <c r="BS520" t="s">
        <v>5713</v>
      </c>
      <c r="BT520" t="str">
        <f>HYPERLINK("https%3A%2F%2Fwww.webofscience.com%2Fwos%2Fwoscc%2Ffull-record%2FWOS:A1992GZ50300008","View Full Record in Web of Science")</f>
        <v>View Full Record in Web of Science</v>
      </c>
    </row>
    <row r="521" spans="1:72" x14ac:dyDescent="0.15">
      <c r="A521" t="s">
        <v>72</v>
      </c>
      <c r="B521" t="s">
        <v>5714</v>
      </c>
      <c r="C521" t="s">
        <v>74</v>
      </c>
      <c r="D521" t="s">
        <v>74</v>
      </c>
      <c r="E521" t="s">
        <v>74</v>
      </c>
      <c r="F521" t="s">
        <v>5714</v>
      </c>
      <c r="G521" t="s">
        <v>74</v>
      </c>
      <c r="H521" t="s">
        <v>74</v>
      </c>
      <c r="I521" t="s">
        <v>5715</v>
      </c>
      <c r="J521" t="s">
        <v>5687</v>
      </c>
      <c r="K521" t="s">
        <v>74</v>
      </c>
      <c r="L521" t="s">
        <v>74</v>
      </c>
      <c r="M521" t="s">
        <v>77</v>
      </c>
      <c r="N521" t="s">
        <v>647</v>
      </c>
      <c r="O521" t="s">
        <v>5698</v>
      </c>
      <c r="P521" t="s">
        <v>5699</v>
      </c>
      <c r="Q521" t="s">
        <v>5700</v>
      </c>
      <c r="R521" t="s">
        <v>74</v>
      </c>
      <c r="S521" t="s">
        <v>5701</v>
      </c>
      <c r="T521" t="s">
        <v>74</v>
      </c>
      <c r="U521" t="s">
        <v>5716</v>
      </c>
      <c r="V521" t="s">
        <v>5717</v>
      </c>
      <c r="W521" t="s">
        <v>5718</v>
      </c>
      <c r="X521" t="s">
        <v>1310</v>
      </c>
      <c r="Y521" t="s">
        <v>74</v>
      </c>
      <c r="Z521" t="s">
        <v>74</v>
      </c>
      <c r="AA521" t="s">
        <v>74</v>
      </c>
      <c r="AB521" t="s">
        <v>5719</v>
      </c>
      <c r="AC521" t="s">
        <v>74</v>
      </c>
      <c r="AD521" t="s">
        <v>74</v>
      </c>
      <c r="AE521" t="s">
        <v>74</v>
      </c>
      <c r="AF521" t="s">
        <v>74</v>
      </c>
      <c r="AG521">
        <v>28</v>
      </c>
      <c r="AH521">
        <v>9</v>
      </c>
      <c r="AI521">
        <v>9</v>
      </c>
      <c r="AJ521">
        <v>0</v>
      </c>
      <c r="AK521">
        <v>4</v>
      </c>
      <c r="AL521" t="s">
        <v>2112</v>
      </c>
      <c r="AM521" t="s">
        <v>501</v>
      </c>
      <c r="AN521" t="s">
        <v>2113</v>
      </c>
      <c r="AO521" t="s">
        <v>5689</v>
      </c>
      <c r="AP521" t="s">
        <v>74</v>
      </c>
      <c r="AQ521" t="s">
        <v>74</v>
      </c>
      <c r="AR521" t="s">
        <v>5690</v>
      </c>
      <c r="AS521" t="s">
        <v>5691</v>
      </c>
      <c r="AT521" t="s">
        <v>5692</v>
      </c>
      <c r="AU521">
        <v>1992</v>
      </c>
      <c r="AV521">
        <v>13</v>
      </c>
      <c r="AW521">
        <v>1</v>
      </c>
      <c r="AX521" t="s">
        <v>74</v>
      </c>
      <c r="AY521" t="s">
        <v>74</v>
      </c>
      <c r="AZ521" t="s">
        <v>74</v>
      </c>
      <c r="BA521" t="s">
        <v>74</v>
      </c>
      <c r="BB521">
        <v>97</v>
      </c>
      <c r="BC521">
        <v>109</v>
      </c>
      <c r="BD521" t="s">
        <v>74</v>
      </c>
      <c r="BE521" t="s">
        <v>5720</v>
      </c>
      <c r="BF521" t="str">
        <f>HYPERLINK("http://dx.doi.org/10.1080/01431169208904028","http://dx.doi.org/10.1080/01431169208904028")</f>
        <v>http://dx.doi.org/10.1080/01431169208904028</v>
      </c>
      <c r="BG521" t="s">
        <v>74</v>
      </c>
      <c r="BH521" t="s">
        <v>74</v>
      </c>
      <c r="BI521">
        <v>13</v>
      </c>
      <c r="BJ521" t="s">
        <v>5693</v>
      </c>
      <c r="BK521" t="s">
        <v>661</v>
      </c>
      <c r="BL521" t="s">
        <v>5693</v>
      </c>
      <c r="BM521" t="s">
        <v>5694</v>
      </c>
      <c r="BN521" t="s">
        <v>74</v>
      </c>
      <c r="BO521" t="s">
        <v>74</v>
      </c>
      <c r="BP521" t="s">
        <v>74</v>
      </c>
      <c r="BQ521" t="s">
        <v>74</v>
      </c>
      <c r="BR521" t="s">
        <v>95</v>
      </c>
      <c r="BS521" t="s">
        <v>5721</v>
      </c>
      <c r="BT521" t="str">
        <f>HYPERLINK("https%3A%2F%2Fwww.webofscience.com%2Fwos%2Fwoscc%2Ffull-record%2FWOS:A1992GZ50300009","View Full Record in Web of Science")</f>
        <v>View Full Record in Web of Science</v>
      </c>
    </row>
    <row r="522" spans="1:72" x14ac:dyDescent="0.15">
      <c r="A522" t="s">
        <v>72</v>
      </c>
      <c r="B522" t="s">
        <v>5722</v>
      </c>
      <c r="C522" t="s">
        <v>74</v>
      </c>
      <c r="D522" t="s">
        <v>74</v>
      </c>
      <c r="E522" t="s">
        <v>74</v>
      </c>
      <c r="F522" t="s">
        <v>5722</v>
      </c>
      <c r="G522" t="s">
        <v>74</v>
      </c>
      <c r="H522" t="s">
        <v>74</v>
      </c>
      <c r="I522" t="s">
        <v>5723</v>
      </c>
      <c r="J522" t="s">
        <v>5687</v>
      </c>
      <c r="K522" t="s">
        <v>74</v>
      </c>
      <c r="L522" t="s">
        <v>74</v>
      </c>
      <c r="M522" t="s">
        <v>77</v>
      </c>
      <c r="N522" t="s">
        <v>647</v>
      </c>
      <c r="O522" t="s">
        <v>5698</v>
      </c>
      <c r="P522" t="s">
        <v>5699</v>
      </c>
      <c r="Q522" t="s">
        <v>5700</v>
      </c>
      <c r="R522" t="s">
        <v>74</v>
      </c>
      <c r="S522" t="s">
        <v>5701</v>
      </c>
      <c r="T522" t="s">
        <v>74</v>
      </c>
      <c r="U522" t="s">
        <v>5724</v>
      </c>
      <c r="V522" t="s">
        <v>5725</v>
      </c>
      <c r="W522" t="s">
        <v>74</v>
      </c>
      <c r="X522" t="s">
        <v>74</v>
      </c>
      <c r="Y522" t="s">
        <v>5726</v>
      </c>
      <c r="Z522" t="s">
        <v>74</v>
      </c>
      <c r="AA522" t="s">
        <v>5706</v>
      </c>
      <c r="AB522" t="s">
        <v>74</v>
      </c>
      <c r="AC522" t="s">
        <v>74</v>
      </c>
      <c r="AD522" t="s">
        <v>74</v>
      </c>
      <c r="AE522" t="s">
        <v>74</v>
      </c>
      <c r="AF522" t="s">
        <v>74</v>
      </c>
      <c r="AG522">
        <v>20</v>
      </c>
      <c r="AH522">
        <v>56</v>
      </c>
      <c r="AI522">
        <v>56</v>
      </c>
      <c r="AJ522">
        <v>0</v>
      </c>
      <c r="AK522">
        <v>8</v>
      </c>
      <c r="AL522" t="s">
        <v>2112</v>
      </c>
      <c r="AM522" t="s">
        <v>501</v>
      </c>
      <c r="AN522" t="s">
        <v>2113</v>
      </c>
      <c r="AO522" t="s">
        <v>5689</v>
      </c>
      <c r="AP522" t="s">
        <v>74</v>
      </c>
      <c r="AQ522" t="s">
        <v>74</v>
      </c>
      <c r="AR522" t="s">
        <v>5690</v>
      </c>
      <c r="AS522" t="s">
        <v>5691</v>
      </c>
      <c r="AT522" t="s">
        <v>5692</v>
      </c>
      <c r="AU522">
        <v>1992</v>
      </c>
      <c r="AV522">
        <v>13</v>
      </c>
      <c r="AW522">
        <v>1</v>
      </c>
      <c r="AX522" t="s">
        <v>74</v>
      </c>
      <c r="AY522" t="s">
        <v>74</v>
      </c>
      <c r="AZ522" t="s">
        <v>74</v>
      </c>
      <c r="BA522" t="s">
        <v>74</v>
      </c>
      <c r="BB522">
        <v>111</v>
      </c>
      <c r="BC522">
        <v>127</v>
      </c>
      <c r="BD522" t="s">
        <v>74</v>
      </c>
      <c r="BE522" t="s">
        <v>5727</v>
      </c>
      <c r="BF522" t="str">
        <f>HYPERLINK("http://dx.doi.org/10.1080/01431169208904029","http://dx.doi.org/10.1080/01431169208904029")</f>
        <v>http://dx.doi.org/10.1080/01431169208904029</v>
      </c>
      <c r="BG522" t="s">
        <v>74</v>
      </c>
      <c r="BH522" t="s">
        <v>74</v>
      </c>
      <c r="BI522">
        <v>17</v>
      </c>
      <c r="BJ522" t="s">
        <v>5693</v>
      </c>
      <c r="BK522" t="s">
        <v>661</v>
      </c>
      <c r="BL522" t="s">
        <v>5693</v>
      </c>
      <c r="BM522" t="s">
        <v>5694</v>
      </c>
      <c r="BN522" t="s">
        <v>74</v>
      </c>
      <c r="BO522" t="s">
        <v>74</v>
      </c>
      <c r="BP522" t="s">
        <v>74</v>
      </c>
      <c r="BQ522" t="s">
        <v>74</v>
      </c>
      <c r="BR522" t="s">
        <v>95</v>
      </c>
      <c r="BS522" t="s">
        <v>5728</v>
      </c>
      <c r="BT522" t="str">
        <f>HYPERLINK("https%3A%2F%2Fwww.webofscience.com%2Fwos%2Fwoscc%2Ffull-record%2FWOS:A1992GZ50300010","View Full Record in Web of Science")</f>
        <v>View Full Record in Web of Science</v>
      </c>
    </row>
    <row r="523" spans="1:72" x14ac:dyDescent="0.15">
      <c r="A523" t="s">
        <v>72</v>
      </c>
      <c r="B523" t="s">
        <v>5729</v>
      </c>
      <c r="C523" t="s">
        <v>74</v>
      </c>
      <c r="D523" t="s">
        <v>74</v>
      </c>
      <c r="E523" t="s">
        <v>74</v>
      </c>
      <c r="F523" t="s">
        <v>5729</v>
      </c>
      <c r="G523" t="s">
        <v>74</v>
      </c>
      <c r="H523" t="s">
        <v>74</v>
      </c>
      <c r="I523" t="s">
        <v>5730</v>
      </c>
      <c r="J523" t="s">
        <v>5687</v>
      </c>
      <c r="K523" t="s">
        <v>74</v>
      </c>
      <c r="L523" t="s">
        <v>74</v>
      </c>
      <c r="M523" t="s">
        <v>77</v>
      </c>
      <c r="N523" t="s">
        <v>78</v>
      </c>
      <c r="O523" t="s">
        <v>74</v>
      </c>
      <c r="P523" t="s">
        <v>74</v>
      </c>
      <c r="Q523" t="s">
        <v>74</v>
      </c>
      <c r="R523" t="s">
        <v>74</v>
      </c>
      <c r="S523" t="s">
        <v>74</v>
      </c>
      <c r="T523" t="s">
        <v>74</v>
      </c>
      <c r="U523" t="s">
        <v>74</v>
      </c>
      <c r="V523" t="s">
        <v>5731</v>
      </c>
      <c r="W523" t="s">
        <v>74</v>
      </c>
      <c r="X523" t="s">
        <v>74</v>
      </c>
      <c r="Y523" t="s">
        <v>5732</v>
      </c>
      <c r="Z523" t="s">
        <v>74</v>
      </c>
      <c r="AA523" t="s">
        <v>74</v>
      </c>
      <c r="AB523" t="s">
        <v>74</v>
      </c>
      <c r="AC523" t="s">
        <v>74</v>
      </c>
      <c r="AD523" t="s">
        <v>74</v>
      </c>
      <c r="AE523" t="s">
        <v>74</v>
      </c>
      <c r="AF523" t="s">
        <v>74</v>
      </c>
      <c r="AG523">
        <v>10</v>
      </c>
      <c r="AH523">
        <v>4</v>
      </c>
      <c r="AI523">
        <v>4</v>
      </c>
      <c r="AJ523">
        <v>0</v>
      </c>
      <c r="AK523">
        <v>0</v>
      </c>
      <c r="AL523" t="s">
        <v>2112</v>
      </c>
      <c r="AM523" t="s">
        <v>3289</v>
      </c>
      <c r="AN523" t="s">
        <v>5733</v>
      </c>
      <c r="AO523" t="s">
        <v>5689</v>
      </c>
      <c r="AP523" t="s">
        <v>74</v>
      </c>
      <c r="AQ523" t="s">
        <v>74</v>
      </c>
      <c r="AR523" t="s">
        <v>5690</v>
      </c>
      <c r="AS523" t="s">
        <v>5691</v>
      </c>
      <c r="AT523" t="s">
        <v>5692</v>
      </c>
      <c r="AU523">
        <v>1992</v>
      </c>
      <c r="AV523">
        <v>13</v>
      </c>
      <c r="AW523">
        <v>1</v>
      </c>
      <c r="AX523" t="s">
        <v>74</v>
      </c>
      <c r="AY523" t="s">
        <v>74</v>
      </c>
      <c r="AZ523" t="s">
        <v>74</v>
      </c>
      <c r="BA523" t="s">
        <v>74</v>
      </c>
      <c r="BB523">
        <v>141</v>
      </c>
      <c r="BC523">
        <v>154</v>
      </c>
      <c r="BD523" t="s">
        <v>74</v>
      </c>
      <c r="BE523" t="s">
        <v>5734</v>
      </c>
      <c r="BF523" t="str">
        <f>HYPERLINK("http://dx.doi.org/10.1080/01431169208904031","http://dx.doi.org/10.1080/01431169208904031")</f>
        <v>http://dx.doi.org/10.1080/01431169208904031</v>
      </c>
      <c r="BG523" t="s">
        <v>74</v>
      </c>
      <c r="BH523" t="s">
        <v>74</v>
      </c>
      <c r="BI523">
        <v>14</v>
      </c>
      <c r="BJ523" t="s">
        <v>5693</v>
      </c>
      <c r="BK523" t="s">
        <v>92</v>
      </c>
      <c r="BL523" t="s">
        <v>5693</v>
      </c>
      <c r="BM523" t="s">
        <v>5694</v>
      </c>
      <c r="BN523" t="s">
        <v>74</v>
      </c>
      <c r="BO523" t="s">
        <v>74</v>
      </c>
      <c r="BP523" t="s">
        <v>74</v>
      </c>
      <c r="BQ523" t="s">
        <v>74</v>
      </c>
      <c r="BR523" t="s">
        <v>95</v>
      </c>
      <c r="BS523" t="s">
        <v>5735</v>
      </c>
      <c r="BT523" t="str">
        <f>HYPERLINK("https%3A%2F%2Fwww.webofscience.com%2Fwos%2Fwoscc%2Ffull-record%2FWOS:A1992GZ50300012","View Full Record in Web of Science")</f>
        <v>View Full Record in Web of Science</v>
      </c>
    </row>
    <row r="524" spans="1:72" x14ac:dyDescent="0.15">
      <c r="A524" t="s">
        <v>72</v>
      </c>
      <c r="B524" t="s">
        <v>5736</v>
      </c>
      <c r="C524" t="s">
        <v>74</v>
      </c>
      <c r="D524" t="s">
        <v>74</v>
      </c>
      <c r="E524" t="s">
        <v>74</v>
      </c>
      <c r="F524" t="s">
        <v>5736</v>
      </c>
      <c r="G524" t="s">
        <v>74</v>
      </c>
      <c r="H524" t="s">
        <v>74</v>
      </c>
      <c r="I524" t="s">
        <v>5737</v>
      </c>
      <c r="J524" t="s">
        <v>1710</v>
      </c>
      <c r="K524" t="s">
        <v>74</v>
      </c>
      <c r="L524" t="s">
        <v>74</v>
      </c>
      <c r="M524" t="s">
        <v>77</v>
      </c>
      <c r="N524" t="s">
        <v>78</v>
      </c>
      <c r="O524" t="s">
        <v>74</v>
      </c>
      <c r="P524" t="s">
        <v>74</v>
      </c>
      <c r="Q524" t="s">
        <v>74</v>
      </c>
      <c r="R524" t="s">
        <v>74</v>
      </c>
      <c r="S524" t="s">
        <v>74</v>
      </c>
      <c r="T524" t="s">
        <v>74</v>
      </c>
      <c r="U524" t="s">
        <v>5738</v>
      </c>
      <c r="V524" t="s">
        <v>5739</v>
      </c>
      <c r="W524" t="s">
        <v>5740</v>
      </c>
      <c r="X524" t="s">
        <v>5741</v>
      </c>
      <c r="Y524" t="s">
        <v>74</v>
      </c>
      <c r="Z524" t="s">
        <v>74</v>
      </c>
      <c r="AA524" t="s">
        <v>5742</v>
      </c>
      <c r="AB524" t="s">
        <v>5743</v>
      </c>
      <c r="AC524" t="s">
        <v>74</v>
      </c>
      <c r="AD524" t="s">
        <v>74</v>
      </c>
      <c r="AE524" t="s">
        <v>74</v>
      </c>
      <c r="AF524" t="s">
        <v>74</v>
      </c>
      <c r="AG524">
        <v>62</v>
      </c>
      <c r="AH524">
        <v>81</v>
      </c>
      <c r="AI524">
        <v>86</v>
      </c>
      <c r="AJ524">
        <v>0</v>
      </c>
      <c r="AK524">
        <v>13</v>
      </c>
      <c r="AL524" t="s">
        <v>352</v>
      </c>
      <c r="AM524" t="s">
        <v>309</v>
      </c>
      <c r="AN524" t="s">
        <v>353</v>
      </c>
      <c r="AO524" t="s">
        <v>1714</v>
      </c>
      <c r="AP524" t="s">
        <v>1715</v>
      </c>
      <c r="AQ524" t="s">
        <v>74</v>
      </c>
      <c r="AR524" t="s">
        <v>1716</v>
      </c>
      <c r="AS524" t="s">
        <v>1717</v>
      </c>
      <c r="AT524" t="s">
        <v>5692</v>
      </c>
      <c r="AU524">
        <v>1992</v>
      </c>
      <c r="AV524">
        <v>97</v>
      </c>
      <c r="AW524" t="s">
        <v>5744</v>
      </c>
      <c r="AX524" t="s">
        <v>74</v>
      </c>
      <c r="AY524" t="s">
        <v>74</v>
      </c>
      <c r="AZ524" t="s">
        <v>74</v>
      </c>
      <c r="BA524" t="s">
        <v>74</v>
      </c>
      <c r="BB524">
        <v>569</v>
      </c>
      <c r="BC524">
        <v>585</v>
      </c>
      <c r="BD524" t="s">
        <v>74</v>
      </c>
      <c r="BE524" t="s">
        <v>5745</v>
      </c>
      <c r="BF524" t="str">
        <f>HYPERLINK("http://dx.doi.org/10.1029/91JB02231","http://dx.doi.org/10.1029/91JB02231")</f>
        <v>http://dx.doi.org/10.1029/91JB02231</v>
      </c>
      <c r="BG524" t="s">
        <v>74</v>
      </c>
      <c r="BH524" t="s">
        <v>74</v>
      </c>
      <c r="BI524">
        <v>17</v>
      </c>
      <c r="BJ524" t="s">
        <v>297</v>
      </c>
      <c r="BK524" t="s">
        <v>92</v>
      </c>
      <c r="BL524" t="s">
        <v>297</v>
      </c>
      <c r="BM524" t="s">
        <v>5746</v>
      </c>
      <c r="BN524" t="s">
        <v>74</v>
      </c>
      <c r="BO524" t="s">
        <v>74</v>
      </c>
      <c r="BP524" t="s">
        <v>74</v>
      </c>
      <c r="BQ524" t="s">
        <v>74</v>
      </c>
      <c r="BR524" t="s">
        <v>95</v>
      </c>
      <c r="BS524" t="s">
        <v>5747</v>
      </c>
      <c r="BT524" t="str">
        <f>HYPERLINK("https%3A%2F%2Fwww.webofscience.com%2Fwos%2Fwoscc%2Ffull-record%2FWOS:A1992GY77800020","View Full Record in Web of Science")</f>
        <v>View Full Record in Web of Science</v>
      </c>
    </row>
    <row r="525" spans="1:72" x14ac:dyDescent="0.15">
      <c r="A525" t="s">
        <v>72</v>
      </c>
      <c r="B525" t="s">
        <v>5748</v>
      </c>
      <c r="C525" t="s">
        <v>74</v>
      </c>
      <c r="D525" t="s">
        <v>74</v>
      </c>
      <c r="E525" t="s">
        <v>74</v>
      </c>
      <c r="F525" t="s">
        <v>5748</v>
      </c>
      <c r="G525" t="s">
        <v>74</v>
      </c>
      <c r="H525" t="s">
        <v>74</v>
      </c>
      <c r="I525" t="s">
        <v>5749</v>
      </c>
      <c r="J525" t="s">
        <v>1098</v>
      </c>
      <c r="K525" t="s">
        <v>74</v>
      </c>
      <c r="L525" t="s">
        <v>74</v>
      </c>
      <c r="M525" t="s">
        <v>77</v>
      </c>
      <c r="N525" t="s">
        <v>78</v>
      </c>
      <c r="O525" t="s">
        <v>74</v>
      </c>
      <c r="P525" t="s">
        <v>74</v>
      </c>
      <c r="Q525" t="s">
        <v>74</v>
      </c>
      <c r="R525" t="s">
        <v>74</v>
      </c>
      <c r="S525" t="s">
        <v>74</v>
      </c>
      <c r="T525" t="s">
        <v>74</v>
      </c>
      <c r="U525" t="s">
        <v>5750</v>
      </c>
      <c r="V525" t="s">
        <v>5751</v>
      </c>
      <c r="W525" t="s">
        <v>5752</v>
      </c>
      <c r="X525" t="s">
        <v>5753</v>
      </c>
      <c r="Y525" t="s">
        <v>5754</v>
      </c>
      <c r="Z525" t="s">
        <v>74</v>
      </c>
      <c r="AA525" t="s">
        <v>74</v>
      </c>
      <c r="AB525" t="s">
        <v>74</v>
      </c>
      <c r="AC525" t="s">
        <v>74</v>
      </c>
      <c r="AD525" t="s">
        <v>74</v>
      </c>
      <c r="AE525" t="s">
        <v>74</v>
      </c>
      <c r="AF525" t="s">
        <v>74</v>
      </c>
      <c r="AG525">
        <v>23</v>
      </c>
      <c r="AH525">
        <v>7</v>
      </c>
      <c r="AI525">
        <v>8</v>
      </c>
      <c r="AJ525">
        <v>0</v>
      </c>
      <c r="AK525">
        <v>3</v>
      </c>
      <c r="AL525" t="s">
        <v>352</v>
      </c>
      <c r="AM525" t="s">
        <v>309</v>
      </c>
      <c r="AN525" t="s">
        <v>833</v>
      </c>
      <c r="AO525" t="s">
        <v>1106</v>
      </c>
      <c r="AP525" t="s">
        <v>74</v>
      </c>
      <c r="AQ525" t="s">
        <v>74</v>
      </c>
      <c r="AR525" t="s">
        <v>1107</v>
      </c>
      <c r="AS525" t="s">
        <v>1108</v>
      </c>
      <c r="AT525" t="s">
        <v>5755</v>
      </c>
      <c r="AU525">
        <v>1992</v>
      </c>
      <c r="AV525">
        <v>19</v>
      </c>
      <c r="AW525">
        <v>1</v>
      </c>
      <c r="AX525" t="s">
        <v>74</v>
      </c>
      <c r="AY525" t="s">
        <v>74</v>
      </c>
      <c r="AZ525" t="s">
        <v>74</v>
      </c>
      <c r="BA525" t="s">
        <v>74</v>
      </c>
      <c r="BB525">
        <v>33</v>
      </c>
      <c r="BC525">
        <v>36</v>
      </c>
      <c r="BD525" t="s">
        <v>74</v>
      </c>
      <c r="BE525" t="s">
        <v>5756</v>
      </c>
      <c r="BF525" t="str">
        <f>HYPERLINK("http://dx.doi.org/10.1029/91GL02912","http://dx.doi.org/10.1029/91GL02912")</f>
        <v>http://dx.doi.org/10.1029/91GL02912</v>
      </c>
      <c r="BG525" t="s">
        <v>74</v>
      </c>
      <c r="BH525" t="s">
        <v>74</v>
      </c>
      <c r="BI525">
        <v>4</v>
      </c>
      <c r="BJ525" t="s">
        <v>173</v>
      </c>
      <c r="BK525" t="s">
        <v>92</v>
      </c>
      <c r="BL525" t="s">
        <v>174</v>
      </c>
      <c r="BM525" t="s">
        <v>5757</v>
      </c>
      <c r="BN525" t="s">
        <v>74</v>
      </c>
      <c r="BO525" t="s">
        <v>74</v>
      </c>
      <c r="BP525" t="s">
        <v>74</v>
      </c>
      <c r="BQ525" t="s">
        <v>74</v>
      </c>
      <c r="BR525" t="s">
        <v>95</v>
      </c>
      <c r="BS525" t="s">
        <v>5758</v>
      </c>
      <c r="BT525" t="str">
        <f>HYPERLINK("https%3A%2F%2Fwww.webofscience.com%2Fwos%2Fwoscc%2Ffull-record%2FWOS:A1992GZ81000009","View Full Record in Web of Science")</f>
        <v>View Full Record in Web of Science</v>
      </c>
    </row>
    <row r="526" spans="1:72" x14ac:dyDescent="0.15">
      <c r="A526" t="s">
        <v>72</v>
      </c>
      <c r="B526" t="s">
        <v>5759</v>
      </c>
      <c r="C526" t="s">
        <v>74</v>
      </c>
      <c r="D526" t="s">
        <v>74</v>
      </c>
      <c r="E526" t="s">
        <v>74</v>
      </c>
      <c r="F526" t="s">
        <v>5759</v>
      </c>
      <c r="G526" t="s">
        <v>74</v>
      </c>
      <c r="H526" t="s">
        <v>74</v>
      </c>
      <c r="I526" t="s">
        <v>5760</v>
      </c>
      <c r="J526" t="s">
        <v>1098</v>
      </c>
      <c r="K526" t="s">
        <v>74</v>
      </c>
      <c r="L526" t="s">
        <v>74</v>
      </c>
      <c r="M526" t="s">
        <v>77</v>
      </c>
      <c r="N526" t="s">
        <v>78</v>
      </c>
      <c r="O526" t="s">
        <v>74</v>
      </c>
      <c r="P526" t="s">
        <v>74</v>
      </c>
      <c r="Q526" t="s">
        <v>74</v>
      </c>
      <c r="R526" t="s">
        <v>74</v>
      </c>
      <c r="S526" t="s">
        <v>74</v>
      </c>
      <c r="T526" t="s">
        <v>74</v>
      </c>
      <c r="U526" t="s">
        <v>5761</v>
      </c>
      <c r="V526" t="s">
        <v>5762</v>
      </c>
      <c r="W526" t="s">
        <v>74</v>
      </c>
      <c r="X526" t="s">
        <v>74</v>
      </c>
      <c r="Y526" t="s">
        <v>5763</v>
      </c>
      <c r="Z526" t="s">
        <v>74</v>
      </c>
      <c r="AA526" t="s">
        <v>74</v>
      </c>
      <c r="AB526" t="s">
        <v>5764</v>
      </c>
      <c r="AC526" t="s">
        <v>74</v>
      </c>
      <c r="AD526" t="s">
        <v>74</v>
      </c>
      <c r="AE526" t="s">
        <v>74</v>
      </c>
      <c r="AF526" t="s">
        <v>74</v>
      </c>
      <c r="AG526">
        <v>12</v>
      </c>
      <c r="AH526">
        <v>29</v>
      </c>
      <c r="AI526">
        <v>31</v>
      </c>
      <c r="AJ526">
        <v>2</v>
      </c>
      <c r="AK526">
        <v>2</v>
      </c>
      <c r="AL526" t="s">
        <v>352</v>
      </c>
      <c r="AM526" t="s">
        <v>309</v>
      </c>
      <c r="AN526" t="s">
        <v>833</v>
      </c>
      <c r="AO526" t="s">
        <v>1106</v>
      </c>
      <c r="AP526" t="s">
        <v>74</v>
      </c>
      <c r="AQ526" t="s">
        <v>74</v>
      </c>
      <c r="AR526" t="s">
        <v>1107</v>
      </c>
      <c r="AS526" t="s">
        <v>1108</v>
      </c>
      <c r="AT526" t="s">
        <v>5755</v>
      </c>
      <c r="AU526">
        <v>1992</v>
      </c>
      <c r="AV526">
        <v>19</v>
      </c>
      <c r="AW526">
        <v>1</v>
      </c>
      <c r="AX526" t="s">
        <v>74</v>
      </c>
      <c r="AY526" t="s">
        <v>74</v>
      </c>
      <c r="AZ526" t="s">
        <v>74</v>
      </c>
      <c r="BA526" t="s">
        <v>74</v>
      </c>
      <c r="BB526">
        <v>57</v>
      </c>
      <c r="BC526">
        <v>60</v>
      </c>
      <c r="BD526" t="s">
        <v>74</v>
      </c>
      <c r="BE526" t="s">
        <v>5765</v>
      </c>
      <c r="BF526" t="str">
        <f>HYPERLINK("http://dx.doi.org/10.1029/91GL02780","http://dx.doi.org/10.1029/91GL02780")</f>
        <v>http://dx.doi.org/10.1029/91GL02780</v>
      </c>
      <c r="BG526" t="s">
        <v>74</v>
      </c>
      <c r="BH526" t="s">
        <v>74</v>
      </c>
      <c r="BI526">
        <v>4</v>
      </c>
      <c r="BJ526" t="s">
        <v>173</v>
      </c>
      <c r="BK526" t="s">
        <v>92</v>
      </c>
      <c r="BL526" t="s">
        <v>174</v>
      </c>
      <c r="BM526" t="s">
        <v>5757</v>
      </c>
      <c r="BN526" t="s">
        <v>74</v>
      </c>
      <c r="BO526" t="s">
        <v>74</v>
      </c>
      <c r="BP526" t="s">
        <v>74</v>
      </c>
      <c r="BQ526" t="s">
        <v>74</v>
      </c>
      <c r="BR526" t="s">
        <v>95</v>
      </c>
      <c r="BS526" t="s">
        <v>5766</v>
      </c>
      <c r="BT526" t="str">
        <f>HYPERLINK("https%3A%2F%2Fwww.webofscience.com%2Fwos%2Fwoscc%2Ffull-record%2FWOS:A1992GZ81000015","View Full Record in Web of Science")</f>
        <v>View Full Record in Web of Science</v>
      </c>
    </row>
    <row r="527" spans="1:72" x14ac:dyDescent="0.15">
      <c r="A527" t="s">
        <v>5767</v>
      </c>
      <c r="B527" t="s">
        <v>5768</v>
      </c>
      <c r="C527" t="s">
        <v>74</v>
      </c>
      <c r="D527" t="s">
        <v>5769</v>
      </c>
      <c r="E527" t="s">
        <v>74</v>
      </c>
      <c r="F527" t="s">
        <v>5768</v>
      </c>
      <c r="G527" t="s">
        <v>74</v>
      </c>
      <c r="H527" t="s">
        <v>74</v>
      </c>
      <c r="I527" t="s">
        <v>5770</v>
      </c>
      <c r="J527" t="s">
        <v>5771</v>
      </c>
      <c r="K527" t="s">
        <v>5772</v>
      </c>
      <c r="L527" t="s">
        <v>74</v>
      </c>
      <c r="M527" t="s">
        <v>77</v>
      </c>
      <c r="N527" t="s">
        <v>5773</v>
      </c>
      <c r="O527" t="s">
        <v>5774</v>
      </c>
      <c r="P527" t="s">
        <v>5775</v>
      </c>
      <c r="Q527" t="s">
        <v>5776</v>
      </c>
      <c r="R527" t="s">
        <v>74</v>
      </c>
      <c r="S527" t="s">
        <v>74</v>
      </c>
      <c r="T527" t="s">
        <v>74</v>
      </c>
      <c r="U527" t="s">
        <v>74</v>
      </c>
      <c r="V527" t="s">
        <v>74</v>
      </c>
      <c r="W527" t="s">
        <v>74</v>
      </c>
      <c r="X527" t="s">
        <v>74</v>
      </c>
      <c r="Y527" t="s">
        <v>74</v>
      </c>
      <c r="Z527" t="s">
        <v>74</v>
      </c>
      <c r="AA527" t="s">
        <v>74</v>
      </c>
      <c r="AB527" t="s">
        <v>74</v>
      </c>
      <c r="AC527" t="s">
        <v>74</v>
      </c>
      <c r="AD527" t="s">
        <v>74</v>
      </c>
      <c r="AE527" t="s">
        <v>74</v>
      </c>
      <c r="AF527" t="s">
        <v>74</v>
      </c>
      <c r="AG527">
        <v>0</v>
      </c>
      <c r="AH527">
        <v>0</v>
      </c>
      <c r="AI527">
        <v>0</v>
      </c>
      <c r="AJ527">
        <v>0</v>
      </c>
      <c r="AK527">
        <v>0</v>
      </c>
      <c r="AL527" t="s">
        <v>5777</v>
      </c>
      <c r="AM527" t="s">
        <v>567</v>
      </c>
      <c r="AN527" t="s">
        <v>567</v>
      </c>
      <c r="AO527" t="s">
        <v>74</v>
      </c>
      <c r="AP527" t="s">
        <v>74</v>
      </c>
      <c r="AQ527" t="s">
        <v>5778</v>
      </c>
      <c r="AR527" t="s">
        <v>5779</v>
      </c>
      <c r="AS527" t="s">
        <v>74</v>
      </c>
      <c r="AT527" t="s">
        <v>74</v>
      </c>
      <c r="AU527">
        <v>1992</v>
      </c>
      <c r="AV527">
        <v>34</v>
      </c>
      <c r="AW527" t="s">
        <v>74</v>
      </c>
      <c r="AX527" t="s">
        <v>74</v>
      </c>
      <c r="AY527" t="s">
        <v>74</v>
      </c>
      <c r="AZ527" t="s">
        <v>74</v>
      </c>
      <c r="BA527" t="s">
        <v>74</v>
      </c>
      <c r="BB527">
        <v>3</v>
      </c>
      <c r="BC527">
        <v>5</v>
      </c>
      <c r="BD527" t="s">
        <v>74</v>
      </c>
      <c r="BE527" t="s">
        <v>74</v>
      </c>
      <c r="BF527" t="s">
        <v>74</v>
      </c>
      <c r="BG527" t="s">
        <v>74</v>
      </c>
      <c r="BH527" t="s">
        <v>74</v>
      </c>
      <c r="BI527">
        <v>3</v>
      </c>
      <c r="BJ527" t="s">
        <v>5780</v>
      </c>
      <c r="BK527" t="s">
        <v>5781</v>
      </c>
      <c r="BL527" t="s">
        <v>5780</v>
      </c>
      <c r="BM527" t="s">
        <v>5782</v>
      </c>
      <c r="BN527" t="s">
        <v>74</v>
      </c>
      <c r="BO527" t="s">
        <v>74</v>
      </c>
      <c r="BP527" t="s">
        <v>74</v>
      </c>
      <c r="BQ527" t="s">
        <v>74</v>
      </c>
      <c r="BR527" t="s">
        <v>95</v>
      </c>
      <c r="BS527" t="s">
        <v>5783</v>
      </c>
      <c r="BT527" t="str">
        <f>HYPERLINK("https%3A%2F%2Fwww.webofscience.com%2Fwos%2Fwoscc%2Ffull-record%2FWOS:A1992BW64S00001","View Full Record in Web of Science")</f>
        <v>View Full Record in Web of Science</v>
      </c>
    </row>
    <row r="528" spans="1:72" x14ac:dyDescent="0.15">
      <c r="A528" t="s">
        <v>5767</v>
      </c>
      <c r="B528" t="s">
        <v>5784</v>
      </c>
      <c r="C528" t="s">
        <v>74</v>
      </c>
      <c r="D528" t="s">
        <v>5769</v>
      </c>
      <c r="E528" t="s">
        <v>74</v>
      </c>
      <c r="F528" t="s">
        <v>5784</v>
      </c>
      <c r="G528" t="s">
        <v>74</v>
      </c>
      <c r="H528" t="s">
        <v>74</v>
      </c>
      <c r="I528" t="s">
        <v>5785</v>
      </c>
      <c r="J528" t="s">
        <v>5771</v>
      </c>
      <c r="K528" t="s">
        <v>5772</v>
      </c>
      <c r="L528" t="s">
        <v>74</v>
      </c>
      <c r="M528" t="s">
        <v>77</v>
      </c>
      <c r="N528" t="s">
        <v>5773</v>
      </c>
      <c r="O528" t="s">
        <v>5774</v>
      </c>
      <c r="P528" t="s">
        <v>5775</v>
      </c>
      <c r="Q528" t="s">
        <v>5776</v>
      </c>
      <c r="R528" t="s">
        <v>74</v>
      </c>
      <c r="S528" t="s">
        <v>74</v>
      </c>
      <c r="T528" t="s">
        <v>74</v>
      </c>
      <c r="U528" t="s">
        <v>74</v>
      </c>
      <c r="V528" t="s">
        <v>74</v>
      </c>
      <c r="W528" t="s">
        <v>74</v>
      </c>
      <c r="X528" t="s">
        <v>74</v>
      </c>
      <c r="Y528" t="s">
        <v>74</v>
      </c>
      <c r="Z528" t="s">
        <v>74</v>
      </c>
      <c r="AA528" t="s">
        <v>74</v>
      </c>
      <c r="AB528" t="s">
        <v>74</v>
      </c>
      <c r="AC528" t="s">
        <v>74</v>
      </c>
      <c r="AD528" t="s">
        <v>74</v>
      </c>
      <c r="AE528" t="s">
        <v>74</v>
      </c>
      <c r="AF528" t="s">
        <v>74</v>
      </c>
      <c r="AG528">
        <v>0</v>
      </c>
      <c r="AH528">
        <v>0</v>
      </c>
      <c r="AI528">
        <v>0</v>
      </c>
      <c r="AJ528">
        <v>0</v>
      </c>
      <c r="AK528">
        <v>0</v>
      </c>
      <c r="AL528" t="s">
        <v>5777</v>
      </c>
      <c r="AM528" t="s">
        <v>567</v>
      </c>
      <c r="AN528" t="s">
        <v>567</v>
      </c>
      <c r="AO528" t="s">
        <v>74</v>
      </c>
      <c r="AP528" t="s">
        <v>74</v>
      </c>
      <c r="AQ528" t="s">
        <v>5778</v>
      </c>
      <c r="AR528" t="s">
        <v>5779</v>
      </c>
      <c r="AS528" t="s">
        <v>74</v>
      </c>
      <c r="AT528" t="s">
        <v>74</v>
      </c>
      <c r="AU528">
        <v>1992</v>
      </c>
      <c r="AV528">
        <v>34</v>
      </c>
      <c r="AW528" t="s">
        <v>74</v>
      </c>
      <c r="AX528" t="s">
        <v>74</v>
      </c>
      <c r="AY528" t="s">
        <v>74</v>
      </c>
      <c r="AZ528" t="s">
        <v>74</v>
      </c>
      <c r="BA528" t="s">
        <v>74</v>
      </c>
      <c r="BB528">
        <v>7</v>
      </c>
      <c r="BC528">
        <v>16</v>
      </c>
      <c r="BD528" t="s">
        <v>74</v>
      </c>
      <c r="BE528" t="s">
        <v>74</v>
      </c>
      <c r="BF528" t="s">
        <v>74</v>
      </c>
      <c r="BG528" t="s">
        <v>74</v>
      </c>
      <c r="BH528" t="s">
        <v>74</v>
      </c>
      <c r="BI528">
        <v>10</v>
      </c>
      <c r="BJ528" t="s">
        <v>5780</v>
      </c>
      <c r="BK528" t="s">
        <v>5781</v>
      </c>
      <c r="BL528" t="s">
        <v>5780</v>
      </c>
      <c r="BM528" t="s">
        <v>5782</v>
      </c>
      <c r="BN528" t="s">
        <v>74</v>
      </c>
      <c r="BO528" t="s">
        <v>74</v>
      </c>
      <c r="BP528" t="s">
        <v>74</v>
      </c>
      <c r="BQ528" t="s">
        <v>74</v>
      </c>
      <c r="BR528" t="s">
        <v>95</v>
      </c>
      <c r="BS528" t="s">
        <v>5786</v>
      </c>
      <c r="BT528" t="str">
        <f>HYPERLINK("https%3A%2F%2Fwww.webofscience.com%2Fwos%2Fwoscc%2Ffull-record%2FWOS:A1992BW64S00002","View Full Record in Web of Science")</f>
        <v>View Full Record in Web of Science</v>
      </c>
    </row>
    <row r="529" spans="1:72" x14ac:dyDescent="0.15">
      <c r="A529" t="s">
        <v>5767</v>
      </c>
      <c r="B529" t="s">
        <v>5787</v>
      </c>
      <c r="C529" t="s">
        <v>74</v>
      </c>
      <c r="D529" t="s">
        <v>5769</v>
      </c>
      <c r="E529" t="s">
        <v>74</v>
      </c>
      <c r="F529" t="s">
        <v>5787</v>
      </c>
      <c r="G529" t="s">
        <v>74</v>
      </c>
      <c r="H529" t="s">
        <v>74</v>
      </c>
      <c r="I529" t="s">
        <v>5788</v>
      </c>
      <c r="J529" t="s">
        <v>5771</v>
      </c>
      <c r="K529" t="s">
        <v>5772</v>
      </c>
      <c r="L529" t="s">
        <v>74</v>
      </c>
      <c r="M529" t="s">
        <v>77</v>
      </c>
      <c r="N529" t="s">
        <v>5773</v>
      </c>
      <c r="O529" t="s">
        <v>5774</v>
      </c>
      <c r="P529" t="s">
        <v>5775</v>
      </c>
      <c r="Q529" t="s">
        <v>5776</v>
      </c>
      <c r="R529" t="s">
        <v>74</v>
      </c>
      <c r="S529" t="s">
        <v>74</v>
      </c>
      <c r="T529" t="s">
        <v>74</v>
      </c>
      <c r="U529" t="s">
        <v>74</v>
      </c>
      <c r="V529" t="s">
        <v>74</v>
      </c>
      <c r="W529" t="s">
        <v>74</v>
      </c>
      <c r="X529" t="s">
        <v>74</v>
      </c>
      <c r="Y529" t="s">
        <v>74</v>
      </c>
      <c r="Z529" t="s">
        <v>74</v>
      </c>
      <c r="AA529" t="s">
        <v>5789</v>
      </c>
      <c r="AB529" t="s">
        <v>74</v>
      </c>
      <c r="AC529" t="s">
        <v>74</v>
      </c>
      <c r="AD529" t="s">
        <v>74</v>
      </c>
      <c r="AE529" t="s">
        <v>74</v>
      </c>
      <c r="AF529" t="s">
        <v>74</v>
      </c>
      <c r="AG529">
        <v>0</v>
      </c>
      <c r="AH529">
        <v>0</v>
      </c>
      <c r="AI529">
        <v>0</v>
      </c>
      <c r="AJ529">
        <v>0</v>
      </c>
      <c r="AK529">
        <v>0</v>
      </c>
      <c r="AL529" t="s">
        <v>5777</v>
      </c>
      <c r="AM529" t="s">
        <v>567</v>
      </c>
      <c r="AN529" t="s">
        <v>567</v>
      </c>
      <c r="AO529" t="s">
        <v>74</v>
      </c>
      <c r="AP529" t="s">
        <v>74</v>
      </c>
      <c r="AQ529" t="s">
        <v>5778</v>
      </c>
      <c r="AR529" t="s">
        <v>5779</v>
      </c>
      <c r="AS529" t="s">
        <v>74</v>
      </c>
      <c r="AT529" t="s">
        <v>74</v>
      </c>
      <c r="AU529">
        <v>1992</v>
      </c>
      <c r="AV529">
        <v>34</v>
      </c>
      <c r="AW529" t="s">
        <v>74</v>
      </c>
      <c r="AX529" t="s">
        <v>74</v>
      </c>
      <c r="AY529" t="s">
        <v>74</v>
      </c>
      <c r="AZ529" t="s">
        <v>74</v>
      </c>
      <c r="BA529" t="s">
        <v>74</v>
      </c>
      <c r="BB529">
        <v>19</v>
      </c>
      <c r="BC529">
        <v>33</v>
      </c>
      <c r="BD529" t="s">
        <v>74</v>
      </c>
      <c r="BE529" t="s">
        <v>74</v>
      </c>
      <c r="BF529" t="s">
        <v>74</v>
      </c>
      <c r="BG529" t="s">
        <v>74</v>
      </c>
      <c r="BH529" t="s">
        <v>74</v>
      </c>
      <c r="BI529">
        <v>15</v>
      </c>
      <c r="BJ529" t="s">
        <v>5780</v>
      </c>
      <c r="BK529" t="s">
        <v>5781</v>
      </c>
      <c r="BL529" t="s">
        <v>5780</v>
      </c>
      <c r="BM529" t="s">
        <v>5782</v>
      </c>
      <c r="BN529" t="s">
        <v>74</v>
      </c>
      <c r="BO529" t="s">
        <v>74</v>
      </c>
      <c r="BP529" t="s">
        <v>74</v>
      </c>
      <c r="BQ529" t="s">
        <v>74</v>
      </c>
      <c r="BR529" t="s">
        <v>95</v>
      </c>
      <c r="BS529" t="s">
        <v>5790</v>
      </c>
      <c r="BT529" t="str">
        <f>HYPERLINK("https%3A%2F%2Fwww.webofscience.com%2Fwos%2Fwoscc%2Ffull-record%2FWOS:A1992BW64S00003","View Full Record in Web of Science")</f>
        <v>View Full Record in Web of Science</v>
      </c>
    </row>
    <row r="530" spans="1:72" x14ac:dyDescent="0.15">
      <c r="A530" t="s">
        <v>5767</v>
      </c>
      <c r="B530" t="s">
        <v>5791</v>
      </c>
      <c r="C530" t="s">
        <v>74</v>
      </c>
      <c r="D530" t="s">
        <v>5769</v>
      </c>
      <c r="E530" t="s">
        <v>74</v>
      </c>
      <c r="F530" t="s">
        <v>5791</v>
      </c>
      <c r="G530" t="s">
        <v>74</v>
      </c>
      <c r="H530" t="s">
        <v>74</v>
      </c>
      <c r="I530" t="s">
        <v>5792</v>
      </c>
      <c r="J530" t="s">
        <v>5771</v>
      </c>
      <c r="K530" t="s">
        <v>5772</v>
      </c>
      <c r="L530" t="s">
        <v>74</v>
      </c>
      <c r="M530" t="s">
        <v>77</v>
      </c>
      <c r="N530" t="s">
        <v>5773</v>
      </c>
      <c r="O530" t="s">
        <v>5774</v>
      </c>
      <c r="P530" t="s">
        <v>5775</v>
      </c>
      <c r="Q530" t="s">
        <v>5776</v>
      </c>
      <c r="R530" t="s">
        <v>74</v>
      </c>
      <c r="S530" t="s">
        <v>74</v>
      </c>
      <c r="T530" t="s">
        <v>74</v>
      </c>
      <c r="U530" t="s">
        <v>74</v>
      </c>
      <c r="V530" t="s">
        <v>74</v>
      </c>
      <c r="W530" t="s">
        <v>74</v>
      </c>
      <c r="X530" t="s">
        <v>74</v>
      </c>
      <c r="Y530" t="s">
        <v>74</v>
      </c>
      <c r="Z530" t="s">
        <v>74</v>
      </c>
      <c r="AA530" t="s">
        <v>74</v>
      </c>
      <c r="AB530" t="s">
        <v>74</v>
      </c>
      <c r="AC530" t="s">
        <v>74</v>
      </c>
      <c r="AD530" t="s">
        <v>74</v>
      </c>
      <c r="AE530" t="s">
        <v>74</v>
      </c>
      <c r="AF530" t="s">
        <v>74</v>
      </c>
      <c r="AG530">
        <v>0</v>
      </c>
      <c r="AH530">
        <v>0</v>
      </c>
      <c r="AI530">
        <v>0</v>
      </c>
      <c r="AJ530">
        <v>0</v>
      </c>
      <c r="AK530">
        <v>0</v>
      </c>
      <c r="AL530" t="s">
        <v>5777</v>
      </c>
      <c r="AM530" t="s">
        <v>567</v>
      </c>
      <c r="AN530" t="s">
        <v>567</v>
      </c>
      <c r="AO530" t="s">
        <v>74</v>
      </c>
      <c r="AP530" t="s">
        <v>74</v>
      </c>
      <c r="AQ530" t="s">
        <v>5778</v>
      </c>
      <c r="AR530" t="s">
        <v>5779</v>
      </c>
      <c r="AS530" t="s">
        <v>74</v>
      </c>
      <c r="AT530" t="s">
        <v>74</v>
      </c>
      <c r="AU530">
        <v>1992</v>
      </c>
      <c r="AV530">
        <v>34</v>
      </c>
      <c r="AW530" t="s">
        <v>74</v>
      </c>
      <c r="AX530" t="s">
        <v>74</v>
      </c>
      <c r="AY530" t="s">
        <v>74</v>
      </c>
      <c r="AZ530" t="s">
        <v>74</v>
      </c>
      <c r="BA530" t="s">
        <v>74</v>
      </c>
      <c r="BB530">
        <v>35</v>
      </c>
      <c r="BC530">
        <v>47</v>
      </c>
      <c r="BD530" t="s">
        <v>74</v>
      </c>
      <c r="BE530" t="s">
        <v>74</v>
      </c>
      <c r="BF530" t="s">
        <v>74</v>
      </c>
      <c r="BG530" t="s">
        <v>74</v>
      </c>
      <c r="BH530" t="s">
        <v>74</v>
      </c>
      <c r="BI530">
        <v>13</v>
      </c>
      <c r="BJ530" t="s">
        <v>5780</v>
      </c>
      <c r="BK530" t="s">
        <v>5781</v>
      </c>
      <c r="BL530" t="s">
        <v>5780</v>
      </c>
      <c r="BM530" t="s">
        <v>5782</v>
      </c>
      <c r="BN530" t="s">
        <v>74</v>
      </c>
      <c r="BO530" t="s">
        <v>74</v>
      </c>
      <c r="BP530" t="s">
        <v>74</v>
      </c>
      <c r="BQ530" t="s">
        <v>74</v>
      </c>
      <c r="BR530" t="s">
        <v>95</v>
      </c>
      <c r="BS530" t="s">
        <v>5793</v>
      </c>
      <c r="BT530" t="str">
        <f>HYPERLINK("https%3A%2F%2Fwww.webofscience.com%2Fwos%2Fwoscc%2Ffull-record%2FWOS:A1992BW64S00004","View Full Record in Web of Science")</f>
        <v>View Full Record in Web of Science</v>
      </c>
    </row>
    <row r="531" spans="1:72" x14ac:dyDescent="0.15">
      <c r="A531" t="s">
        <v>5767</v>
      </c>
      <c r="B531" t="s">
        <v>5794</v>
      </c>
      <c r="C531" t="s">
        <v>74</v>
      </c>
      <c r="D531" t="s">
        <v>5769</v>
      </c>
      <c r="E531" t="s">
        <v>74</v>
      </c>
      <c r="F531" t="s">
        <v>5794</v>
      </c>
      <c r="G531" t="s">
        <v>74</v>
      </c>
      <c r="H531" t="s">
        <v>74</v>
      </c>
      <c r="I531" t="s">
        <v>5795</v>
      </c>
      <c r="J531" t="s">
        <v>5771</v>
      </c>
      <c r="K531" t="s">
        <v>5772</v>
      </c>
      <c r="L531" t="s">
        <v>74</v>
      </c>
      <c r="M531" t="s">
        <v>77</v>
      </c>
      <c r="N531" t="s">
        <v>5773</v>
      </c>
      <c r="O531" t="s">
        <v>5774</v>
      </c>
      <c r="P531" t="s">
        <v>5775</v>
      </c>
      <c r="Q531" t="s">
        <v>5776</v>
      </c>
      <c r="R531" t="s">
        <v>74</v>
      </c>
      <c r="S531" t="s">
        <v>74</v>
      </c>
      <c r="T531" t="s">
        <v>74</v>
      </c>
      <c r="U531" t="s">
        <v>74</v>
      </c>
      <c r="V531" t="s">
        <v>74</v>
      </c>
      <c r="W531" t="s">
        <v>74</v>
      </c>
      <c r="X531" t="s">
        <v>74</v>
      </c>
      <c r="Y531" t="s">
        <v>74</v>
      </c>
      <c r="Z531" t="s">
        <v>74</v>
      </c>
      <c r="AA531" t="s">
        <v>74</v>
      </c>
      <c r="AB531" t="s">
        <v>74</v>
      </c>
      <c r="AC531" t="s">
        <v>74</v>
      </c>
      <c r="AD531" t="s">
        <v>74</v>
      </c>
      <c r="AE531" t="s">
        <v>74</v>
      </c>
      <c r="AF531" t="s">
        <v>74</v>
      </c>
      <c r="AG531">
        <v>0</v>
      </c>
      <c r="AH531">
        <v>0</v>
      </c>
      <c r="AI531">
        <v>0</v>
      </c>
      <c r="AJ531">
        <v>0</v>
      </c>
      <c r="AK531">
        <v>0</v>
      </c>
      <c r="AL531" t="s">
        <v>5777</v>
      </c>
      <c r="AM531" t="s">
        <v>567</v>
      </c>
      <c r="AN531" t="s">
        <v>567</v>
      </c>
      <c r="AO531" t="s">
        <v>74</v>
      </c>
      <c r="AP531" t="s">
        <v>74</v>
      </c>
      <c r="AQ531" t="s">
        <v>5778</v>
      </c>
      <c r="AR531" t="s">
        <v>5779</v>
      </c>
      <c r="AS531" t="s">
        <v>74</v>
      </c>
      <c r="AT531" t="s">
        <v>74</v>
      </c>
      <c r="AU531">
        <v>1992</v>
      </c>
      <c r="AV531">
        <v>34</v>
      </c>
      <c r="AW531" t="s">
        <v>74</v>
      </c>
      <c r="AX531" t="s">
        <v>74</v>
      </c>
      <c r="AY531" t="s">
        <v>74</v>
      </c>
      <c r="AZ531" t="s">
        <v>74</v>
      </c>
      <c r="BA531" t="s">
        <v>74</v>
      </c>
      <c r="BB531">
        <v>49</v>
      </c>
      <c r="BC531">
        <v>64</v>
      </c>
      <c r="BD531" t="s">
        <v>74</v>
      </c>
      <c r="BE531" t="s">
        <v>74</v>
      </c>
      <c r="BF531" t="s">
        <v>74</v>
      </c>
      <c r="BG531" t="s">
        <v>74</v>
      </c>
      <c r="BH531" t="s">
        <v>74</v>
      </c>
      <c r="BI531">
        <v>16</v>
      </c>
      <c r="BJ531" t="s">
        <v>5780</v>
      </c>
      <c r="BK531" t="s">
        <v>5781</v>
      </c>
      <c r="BL531" t="s">
        <v>5780</v>
      </c>
      <c r="BM531" t="s">
        <v>5782</v>
      </c>
      <c r="BN531" t="s">
        <v>74</v>
      </c>
      <c r="BO531" t="s">
        <v>74</v>
      </c>
      <c r="BP531" t="s">
        <v>74</v>
      </c>
      <c r="BQ531" t="s">
        <v>74</v>
      </c>
      <c r="BR531" t="s">
        <v>95</v>
      </c>
      <c r="BS531" t="s">
        <v>5796</v>
      </c>
      <c r="BT531" t="str">
        <f>HYPERLINK("https%3A%2F%2Fwww.webofscience.com%2Fwos%2Fwoscc%2Ffull-record%2FWOS:A1992BW64S00005","View Full Record in Web of Science")</f>
        <v>View Full Record in Web of Science</v>
      </c>
    </row>
    <row r="532" spans="1:72" x14ac:dyDescent="0.15">
      <c r="A532" t="s">
        <v>5767</v>
      </c>
      <c r="B532" t="s">
        <v>5797</v>
      </c>
      <c r="C532" t="s">
        <v>74</v>
      </c>
      <c r="D532" t="s">
        <v>5769</v>
      </c>
      <c r="E532" t="s">
        <v>74</v>
      </c>
      <c r="F532" t="s">
        <v>5797</v>
      </c>
      <c r="G532" t="s">
        <v>74</v>
      </c>
      <c r="H532" t="s">
        <v>74</v>
      </c>
      <c r="I532" t="s">
        <v>5798</v>
      </c>
      <c r="J532" t="s">
        <v>5771</v>
      </c>
      <c r="K532" t="s">
        <v>5772</v>
      </c>
      <c r="L532" t="s">
        <v>74</v>
      </c>
      <c r="M532" t="s">
        <v>77</v>
      </c>
      <c r="N532" t="s">
        <v>5773</v>
      </c>
      <c r="O532" t="s">
        <v>5774</v>
      </c>
      <c r="P532" t="s">
        <v>5775</v>
      </c>
      <c r="Q532" t="s">
        <v>5776</v>
      </c>
      <c r="R532" t="s">
        <v>74</v>
      </c>
      <c r="S532" t="s">
        <v>74</v>
      </c>
      <c r="T532" t="s">
        <v>74</v>
      </c>
      <c r="U532" t="s">
        <v>74</v>
      </c>
      <c r="V532" t="s">
        <v>74</v>
      </c>
      <c r="W532" t="s">
        <v>74</v>
      </c>
      <c r="X532" t="s">
        <v>74</v>
      </c>
      <c r="Y532" t="s">
        <v>74</v>
      </c>
      <c r="Z532" t="s">
        <v>74</v>
      </c>
      <c r="AA532" t="s">
        <v>5799</v>
      </c>
      <c r="AB532" t="s">
        <v>5800</v>
      </c>
      <c r="AC532" t="s">
        <v>74</v>
      </c>
      <c r="AD532" t="s">
        <v>74</v>
      </c>
      <c r="AE532" t="s">
        <v>74</v>
      </c>
      <c r="AF532" t="s">
        <v>74</v>
      </c>
      <c r="AG532">
        <v>0</v>
      </c>
      <c r="AH532">
        <v>0</v>
      </c>
      <c r="AI532">
        <v>0</v>
      </c>
      <c r="AJ532">
        <v>0</v>
      </c>
      <c r="AK532">
        <v>0</v>
      </c>
      <c r="AL532" t="s">
        <v>5777</v>
      </c>
      <c r="AM532" t="s">
        <v>567</v>
      </c>
      <c r="AN532" t="s">
        <v>567</v>
      </c>
      <c r="AO532" t="s">
        <v>74</v>
      </c>
      <c r="AP532" t="s">
        <v>74</v>
      </c>
      <c r="AQ532" t="s">
        <v>5778</v>
      </c>
      <c r="AR532" t="s">
        <v>5779</v>
      </c>
      <c r="AS532" t="s">
        <v>74</v>
      </c>
      <c r="AT532" t="s">
        <v>74</v>
      </c>
      <c r="AU532">
        <v>1992</v>
      </c>
      <c r="AV532">
        <v>34</v>
      </c>
      <c r="AW532" t="s">
        <v>74</v>
      </c>
      <c r="AX532" t="s">
        <v>74</v>
      </c>
      <c r="AY532" t="s">
        <v>74</v>
      </c>
      <c r="AZ532" t="s">
        <v>74</v>
      </c>
      <c r="BA532" t="s">
        <v>74</v>
      </c>
      <c r="BB532">
        <v>65</v>
      </c>
      <c r="BC532">
        <v>72</v>
      </c>
      <c r="BD532" t="s">
        <v>74</v>
      </c>
      <c r="BE532" t="s">
        <v>74</v>
      </c>
      <c r="BF532" t="s">
        <v>74</v>
      </c>
      <c r="BG532" t="s">
        <v>74</v>
      </c>
      <c r="BH532" t="s">
        <v>74</v>
      </c>
      <c r="BI532">
        <v>8</v>
      </c>
      <c r="BJ532" t="s">
        <v>5780</v>
      </c>
      <c r="BK532" t="s">
        <v>5781</v>
      </c>
      <c r="BL532" t="s">
        <v>5780</v>
      </c>
      <c r="BM532" t="s">
        <v>5782</v>
      </c>
      <c r="BN532" t="s">
        <v>74</v>
      </c>
      <c r="BO532" t="s">
        <v>74</v>
      </c>
      <c r="BP532" t="s">
        <v>74</v>
      </c>
      <c r="BQ532" t="s">
        <v>74</v>
      </c>
      <c r="BR532" t="s">
        <v>95</v>
      </c>
      <c r="BS532" t="s">
        <v>5801</v>
      </c>
      <c r="BT532" t="str">
        <f>HYPERLINK("https%3A%2F%2Fwww.webofscience.com%2Fwos%2Fwoscc%2Ffull-record%2FWOS:A1992BW64S00006","View Full Record in Web of Science")</f>
        <v>View Full Record in Web of Science</v>
      </c>
    </row>
    <row r="533" spans="1:72" x14ac:dyDescent="0.15">
      <c r="A533" t="s">
        <v>5767</v>
      </c>
      <c r="B533" t="s">
        <v>5797</v>
      </c>
      <c r="C533" t="s">
        <v>74</v>
      </c>
      <c r="D533" t="s">
        <v>5769</v>
      </c>
      <c r="E533" t="s">
        <v>74</v>
      </c>
      <c r="F533" t="s">
        <v>5797</v>
      </c>
      <c r="G533" t="s">
        <v>74</v>
      </c>
      <c r="H533" t="s">
        <v>74</v>
      </c>
      <c r="I533" t="s">
        <v>5802</v>
      </c>
      <c r="J533" t="s">
        <v>5771</v>
      </c>
      <c r="K533" t="s">
        <v>5772</v>
      </c>
      <c r="L533" t="s">
        <v>74</v>
      </c>
      <c r="M533" t="s">
        <v>77</v>
      </c>
      <c r="N533" t="s">
        <v>5773</v>
      </c>
      <c r="O533" t="s">
        <v>5774</v>
      </c>
      <c r="P533" t="s">
        <v>5775</v>
      </c>
      <c r="Q533" t="s">
        <v>5776</v>
      </c>
      <c r="R533" t="s">
        <v>74</v>
      </c>
      <c r="S533" t="s">
        <v>74</v>
      </c>
      <c r="T533" t="s">
        <v>74</v>
      </c>
      <c r="U533" t="s">
        <v>74</v>
      </c>
      <c r="V533" t="s">
        <v>74</v>
      </c>
      <c r="W533" t="s">
        <v>74</v>
      </c>
      <c r="X533" t="s">
        <v>74</v>
      </c>
      <c r="Y533" t="s">
        <v>74</v>
      </c>
      <c r="Z533" t="s">
        <v>74</v>
      </c>
      <c r="AA533" t="s">
        <v>5799</v>
      </c>
      <c r="AB533" t="s">
        <v>5800</v>
      </c>
      <c r="AC533" t="s">
        <v>74</v>
      </c>
      <c r="AD533" t="s">
        <v>74</v>
      </c>
      <c r="AE533" t="s">
        <v>74</v>
      </c>
      <c r="AF533" t="s">
        <v>74</v>
      </c>
      <c r="AG533">
        <v>0</v>
      </c>
      <c r="AH533">
        <v>0</v>
      </c>
      <c r="AI533">
        <v>0</v>
      </c>
      <c r="AJ533">
        <v>0</v>
      </c>
      <c r="AK533">
        <v>0</v>
      </c>
      <c r="AL533" t="s">
        <v>5777</v>
      </c>
      <c r="AM533" t="s">
        <v>567</v>
      </c>
      <c r="AN533" t="s">
        <v>567</v>
      </c>
      <c r="AO533" t="s">
        <v>74</v>
      </c>
      <c r="AP533" t="s">
        <v>74</v>
      </c>
      <c r="AQ533" t="s">
        <v>5778</v>
      </c>
      <c r="AR533" t="s">
        <v>5779</v>
      </c>
      <c r="AS533" t="s">
        <v>74</v>
      </c>
      <c r="AT533" t="s">
        <v>74</v>
      </c>
      <c r="AU533">
        <v>1992</v>
      </c>
      <c r="AV533">
        <v>34</v>
      </c>
      <c r="AW533" t="s">
        <v>74</v>
      </c>
      <c r="AX533" t="s">
        <v>74</v>
      </c>
      <c r="AY533" t="s">
        <v>74</v>
      </c>
      <c r="AZ533" t="s">
        <v>74</v>
      </c>
      <c r="BA533" t="s">
        <v>74</v>
      </c>
      <c r="BB533">
        <v>73</v>
      </c>
      <c r="BC533">
        <v>78</v>
      </c>
      <c r="BD533" t="s">
        <v>74</v>
      </c>
      <c r="BE533" t="s">
        <v>74</v>
      </c>
      <c r="BF533" t="s">
        <v>74</v>
      </c>
      <c r="BG533" t="s">
        <v>74</v>
      </c>
      <c r="BH533" t="s">
        <v>74</v>
      </c>
      <c r="BI533">
        <v>6</v>
      </c>
      <c r="BJ533" t="s">
        <v>5780</v>
      </c>
      <c r="BK533" t="s">
        <v>5781</v>
      </c>
      <c r="BL533" t="s">
        <v>5780</v>
      </c>
      <c r="BM533" t="s">
        <v>5782</v>
      </c>
      <c r="BN533" t="s">
        <v>74</v>
      </c>
      <c r="BO533" t="s">
        <v>74</v>
      </c>
      <c r="BP533" t="s">
        <v>74</v>
      </c>
      <c r="BQ533" t="s">
        <v>74</v>
      </c>
      <c r="BR533" t="s">
        <v>95</v>
      </c>
      <c r="BS533" t="s">
        <v>5803</v>
      </c>
      <c r="BT533" t="str">
        <f>HYPERLINK("https%3A%2F%2Fwww.webofscience.com%2Fwos%2Fwoscc%2Ffull-record%2FWOS:A1992BW64S00007","View Full Record in Web of Science")</f>
        <v>View Full Record in Web of Science</v>
      </c>
    </row>
    <row r="534" spans="1:72" x14ac:dyDescent="0.15">
      <c r="A534" t="s">
        <v>5767</v>
      </c>
      <c r="B534" t="s">
        <v>5804</v>
      </c>
      <c r="C534" t="s">
        <v>74</v>
      </c>
      <c r="D534" t="s">
        <v>5769</v>
      </c>
      <c r="E534" t="s">
        <v>74</v>
      </c>
      <c r="F534" t="s">
        <v>5804</v>
      </c>
      <c r="G534" t="s">
        <v>74</v>
      </c>
      <c r="H534" t="s">
        <v>74</v>
      </c>
      <c r="I534" t="s">
        <v>5805</v>
      </c>
      <c r="J534" t="s">
        <v>5771</v>
      </c>
      <c r="K534" t="s">
        <v>5772</v>
      </c>
      <c r="L534" t="s">
        <v>74</v>
      </c>
      <c r="M534" t="s">
        <v>77</v>
      </c>
      <c r="N534" t="s">
        <v>5773</v>
      </c>
      <c r="O534" t="s">
        <v>5774</v>
      </c>
      <c r="P534" t="s">
        <v>5775</v>
      </c>
      <c r="Q534" t="s">
        <v>5776</v>
      </c>
      <c r="R534" t="s">
        <v>74</v>
      </c>
      <c r="S534" t="s">
        <v>74</v>
      </c>
      <c r="T534" t="s">
        <v>74</v>
      </c>
      <c r="U534" t="s">
        <v>74</v>
      </c>
      <c r="V534" t="s">
        <v>74</v>
      </c>
      <c r="W534" t="s">
        <v>74</v>
      </c>
      <c r="X534" t="s">
        <v>74</v>
      </c>
      <c r="Y534" t="s">
        <v>74</v>
      </c>
      <c r="Z534" t="s">
        <v>74</v>
      </c>
      <c r="AA534" t="s">
        <v>5806</v>
      </c>
      <c r="AB534" t="s">
        <v>74</v>
      </c>
      <c r="AC534" t="s">
        <v>74</v>
      </c>
      <c r="AD534" t="s">
        <v>74</v>
      </c>
      <c r="AE534" t="s">
        <v>74</v>
      </c>
      <c r="AF534" t="s">
        <v>74</v>
      </c>
      <c r="AG534">
        <v>0</v>
      </c>
      <c r="AH534">
        <v>0</v>
      </c>
      <c r="AI534">
        <v>0</v>
      </c>
      <c r="AJ534">
        <v>0</v>
      </c>
      <c r="AK534">
        <v>0</v>
      </c>
      <c r="AL534" t="s">
        <v>5777</v>
      </c>
      <c r="AM534" t="s">
        <v>567</v>
      </c>
      <c r="AN534" t="s">
        <v>567</v>
      </c>
      <c r="AO534" t="s">
        <v>74</v>
      </c>
      <c r="AP534" t="s">
        <v>74</v>
      </c>
      <c r="AQ534" t="s">
        <v>5778</v>
      </c>
      <c r="AR534" t="s">
        <v>5779</v>
      </c>
      <c r="AS534" t="s">
        <v>74</v>
      </c>
      <c r="AT534" t="s">
        <v>74</v>
      </c>
      <c r="AU534">
        <v>1992</v>
      </c>
      <c r="AV534">
        <v>34</v>
      </c>
      <c r="AW534" t="s">
        <v>74</v>
      </c>
      <c r="AX534" t="s">
        <v>74</v>
      </c>
      <c r="AY534" t="s">
        <v>74</v>
      </c>
      <c r="AZ534" t="s">
        <v>74</v>
      </c>
      <c r="BA534" t="s">
        <v>74</v>
      </c>
      <c r="BB534">
        <v>79</v>
      </c>
      <c r="BC534">
        <v>89</v>
      </c>
      <c r="BD534" t="s">
        <v>74</v>
      </c>
      <c r="BE534" t="s">
        <v>74</v>
      </c>
      <c r="BF534" t="s">
        <v>74</v>
      </c>
      <c r="BG534" t="s">
        <v>74</v>
      </c>
      <c r="BH534" t="s">
        <v>74</v>
      </c>
      <c r="BI534">
        <v>11</v>
      </c>
      <c r="BJ534" t="s">
        <v>5780</v>
      </c>
      <c r="BK534" t="s">
        <v>5781</v>
      </c>
      <c r="BL534" t="s">
        <v>5780</v>
      </c>
      <c r="BM534" t="s">
        <v>5782</v>
      </c>
      <c r="BN534" t="s">
        <v>74</v>
      </c>
      <c r="BO534" t="s">
        <v>74</v>
      </c>
      <c r="BP534" t="s">
        <v>74</v>
      </c>
      <c r="BQ534" t="s">
        <v>74</v>
      </c>
      <c r="BR534" t="s">
        <v>95</v>
      </c>
      <c r="BS534" t="s">
        <v>5807</v>
      </c>
      <c r="BT534" t="str">
        <f>HYPERLINK("https%3A%2F%2Fwww.webofscience.com%2Fwos%2Fwoscc%2Ffull-record%2FWOS:A1992BW64S00008","View Full Record in Web of Science")</f>
        <v>View Full Record in Web of Science</v>
      </c>
    </row>
    <row r="535" spans="1:72" x14ac:dyDescent="0.15">
      <c r="A535" t="s">
        <v>5767</v>
      </c>
      <c r="B535" t="s">
        <v>5808</v>
      </c>
      <c r="C535" t="s">
        <v>74</v>
      </c>
      <c r="D535" t="s">
        <v>5769</v>
      </c>
      <c r="E535" t="s">
        <v>74</v>
      </c>
      <c r="F535" t="s">
        <v>5808</v>
      </c>
      <c r="G535" t="s">
        <v>74</v>
      </c>
      <c r="H535" t="s">
        <v>74</v>
      </c>
      <c r="I535" t="s">
        <v>5809</v>
      </c>
      <c r="J535" t="s">
        <v>5771</v>
      </c>
      <c r="K535" t="s">
        <v>5772</v>
      </c>
      <c r="L535" t="s">
        <v>74</v>
      </c>
      <c r="M535" t="s">
        <v>77</v>
      </c>
      <c r="N535" t="s">
        <v>5773</v>
      </c>
      <c r="O535" t="s">
        <v>5774</v>
      </c>
      <c r="P535" t="s">
        <v>5775</v>
      </c>
      <c r="Q535" t="s">
        <v>5776</v>
      </c>
      <c r="R535" t="s">
        <v>74</v>
      </c>
      <c r="S535" t="s">
        <v>74</v>
      </c>
      <c r="T535" t="s">
        <v>74</v>
      </c>
      <c r="U535" t="s">
        <v>74</v>
      </c>
      <c r="V535" t="s">
        <v>74</v>
      </c>
      <c r="W535" t="s">
        <v>74</v>
      </c>
      <c r="X535" t="s">
        <v>74</v>
      </c>
      <c r="Y535" t="s">
        <v>74</v>
      </c>
      <c r="Z535" t="s">
        <v>74</v>
      </c>
      <c r="AA535" t="s">
        <v>74</v>
      </c>
      <c r="AB535" t="s">
        <v>74</v>
      </c>
      <c r="AC535" t="s">
        <v>74</v>
      </c>
      <c r="AD535" t="s">
        <v>74</v>
      </c>
      <c r="AE535" t="s">
        <v>74</v>
      </c>
      <c r="AF535" t="s">
        <v>74</v>
      </c>
      <c r="AG535">
        <v>0</v>
      </c>
      <c r="AH535">
        <v>0</v>
      </c>
      <c r="AI535">
        <v>0</v>
      </c>
      <c r="AJ535">
        <v>0</v>
      </c>
      <c r="AK535">
        <v>0</v>
      </c>
      <c r="AL535" t="s">
        <v>5777</v>
      </c>
      <c r="AM535" t="s">
        <v>567</v>
      </c>
      <c r="AN535" t="s">
        <v>567</v>
      </c>
      <c r="AO535" t="s">
        <v>74</v>
      </c>
      <c r="AP535" t="s">
        <v>74</v>
      </c>
      <c r="AQ535" t="s">
        <v>5778</v>
      </c>
      <c r="AR535" t="s">
        <v>5779</v>
      </c>
      <c r="AS535" t="s">
        <v>74</v>
      </c>
      <c r="AT535" t="s">
        <v>74</v>
      </c>
      <c r="AU535">
        <v>1992</v>
      </c>
      <c r="AV535">
        <v>34</v>
      </c>
      <c r="AW535" t="s">
        <v>74</v>
      </c>
      <c r="AX535" t="s">
        <v>74</v>
      </c>
      <c r="AY535" t="s">
        <v>74</v>
      </c>
      <c r="AZ535" t="s">
        <v>74</v>
      </c>
      <c r="BA535" t="s">
        <v>74</v>
      </c>
      <c r="BB535">
        <v>91</v>
      </c>
      <c r="BC535">
        <v>98</v>
      </c>
      <c r="BD535" t="s">
        <v>74</v>
      </c>
      <c r="BE535" t="s">
        <v>74</v>
      </c>
      <c r="BF535" t="s">
        <v>74</v>
      </c>
      <c r="BG535" t="s">
        <v>74</v>
      </c>
      <c r="BH535" t="s">
        <v>74</v>
      </c>
      <c r="BI535">
        <v>8</v>
      </c>
      <c r="BJ535" t="s">
        <v>5780</v>
      </c>
      <c r="BK535" t="s">
        <v>5781</v>
      </c>
      <c r="BL535" t="s">
        <v>5780</v>
      </c>
      <c r="BM535" t="s">
        <v>5782</v>
      </c>
      <c r="BN535" t="s">
        <v>74</v>
      </c>
      <c r="BO535" t="s">
        <v>74</v>
      </c>
      <c r="BP535" t="s">
        <v>74</v>
      </c>
      <c r="BQ535" t="s">
        <v>74</v>
      </c>
      <c r="BR535" t="s">
        <v>95</v>
      </c>
      <c r="BS535" t="s">
        <v>5810</v>
      </c>
      <c r="BT535" t="str">
        <f>HYPERLINK("https%3A%2F%2Fwww.webofscience.com%2Fwos%2Fwoscc%2Ffull-record%2FWOS:A1992BW64S00009","View Full Record in Web of Science")</f>
        <v>View Full Record in Web of Science</v>
      </c>
    </row>
    <row r="536" spans="1:72" x14ac:dyDescent="0.15">
      <c r="A536" t="s">
        <v>5767</v>
      </c>
      <c r="B536" t="s">
        <v>5811</v>
      </c>
      <c r="C536" t="s">
        <v>74</v>
      </c>
      <c r="D536" t="s">
        <v>5769</v>
      </c>
      <c r="E536" t="s">
        <v>74</v>
      </c>
      <c r="F536" t="s">
        <v>5811</v>
      </c>
      <c r="G536" t="s">
        <v>74</v>
      </c>
      <c r="H536" t="s">
        <v>74</v>
      </c>
      <c r="I536" t="s">
        <v>5812</v>
      </c>
      <c r="J536" t="s">
        <v>5771</v>
      </c>
      <c r="K536" t="s">
        <v>5772</v>
      </c>
      <c r="L536" t="s">
        <v>74</v>
      </c>
      <c r="M536" t="s">
        <v>77</v>
      </c>
      <c r="N536" t="s">
        <v>5773</v>
      </c>
      <c r="O536" t="s">
        <v>5774</v>
      </c>
      <c r="P536" t="s">
        <v>5775</v>
      </c>
      <c r="Q536" t="s">
        <v>5776</v>
      </c>
      <c r="R536" t="s">
        <v>74</v>
      </c>
      <c r="S536" t="s">
        <v>74</v>
      </c>
      <c r="T536" t="s">
        <v>74</v>
      </c>
      <c r="U536" t="s">
        <v>74</v>
      </c>
      <c r="V536" t="s">
        <v>74</v>
      </c>
      <c r="W536" t="s">
        <v>74</v>
      </c>
      <c r="X536" t="s">
        <v>74</v>
      </c>
      <c r="Y536" t="s">
        <v>74</v>
      </c>
      <c r="Z536" t="s">
        <v>74</v>
      </c>
      <c r="AA536" t="s">
        <v>5813</v>
      </c>
      <c r="AB536" t="s">
        <v>5814</v>
      </c>
      <c r="AC536" t="s">
        <v>74</v>
      </c>
      <c r="AD536" t="s">
        <v>74</v>
      </c>
      <c r="AE536" t="s">
        <v>74</v>
      </c>
      <c r="AF536" t="s">
        <v>74</v>
      </c>
      <c r="AG536">
        <v>0</v>
      </c>
      <c r="AH536">
        <v>1</v>
      </c>
      <c r="AI536">
        <v>1</v>
      </c>
      <c r="AJ536">
        <v>0</v>
      </c>
      <c r="AK536">
        <v>0</v>
      </c>
      <c r="AL536" t="s">
        <v>5777</v>
      </c>
      <c r="AM536" t="s">
        <v>567</v>
      </c>
      <c r="AN536" t="s">
        <v>567</v>
      </c>
      <c r="AO536" t="s">
        <v>74</v>
      </c>
      <c r="AP536" t="s">
        <v>74</v>
      </c>
      <c r="AQ536" t="s">
        <v>5778</v>
      </c>
      <c r="AR536" t="s">
        <v>5779</v>
      </c>
      <c r="AS536" t="s">
        <v>74</v>
      </c>
      <c r="AT536" t="s">
        <v>74</v>
      </c>
      <c r="AU536">
        <v>1992</v>
      </c>
      <c r="AV536">
        <v>34</v>
      </c>
      <c r="AW536" t="s">
        <v>74</v>
      </c>
      <c r="AX536" t="s">
        <v>74</v>
      </c>
      <c r="AY536" t="s">
        <v>74</v>
      </c>
      <c r="AZ536" t="s">
        <v>74</v>
      </c>
      <c r="BA536" t="s">
        <v>74</v>
      </c>
      <c r="BB536">
        <v>99</v>
      </c>
      <c r="BC536">
        <v>110</v>
      </c>
      <c r="BD536" t="s">
        <v>74</v>
      </c>
      <c r="BE536" t="s">
        <v>74</v>
      </c>
      <c r="BF536" t="s">
        <v>74</v>
      </c>
      <c r="BG536" t="s">
        <v>74</v>
      </c>
      <c r="BH536" t="s">
        <v>74</v>
      </c>
      <c r="BI536">
        <v>12</v>
      </c>
      <c r="BJ536" t="s">
        <v>5780</v>
      </c>
      <c r="BK536" t="s">
        <v>5781</v>
      </c>
      <c r="BL536" t="s">
        <v>5780</v>
      </c>
      <c r="BM536" t="s">
        <v>5782</v>
      </c>
      <c r="BN536" t="s">
        <v>74</v>
      </c>
      <c r="BO536" t="s">
        <v>74</v>
      </c>
      <c r="BP536" t="s">
        <v>74</v>
      </c>
      <c r="BQ536" t="s">
        <v>74</v>
      </c>
      <c r="BR536" t="s">
        <v>95</v>
      </c>
      <c r="BS536" t="s">
        <v>5815</v>
      </c>
      <c r="BT536" t="str">
        <f>HYPERLINK("https%3A%2F%2Fwww.webofscience.com%2Fwos%2Fwoscc%2Ffull-record%2FWOS:A1992BW64S00010","View Full Record in Web of Science")</f>
        <v>View Full Record in Web of Science</v>
      </c>
    </row>
    <row r="537" spans="1:72" x14ac:dyDescent="0.15">
      <c r="A537" t="s">
        <v>5767</v>
      </c>
      <c r="B537" t="s">
        <v>5816</v>
      </c>
      <c r="C537" t="s">
        <v>74</v>
      </c>
      <c r="D537" t="s">
        <v>5769</v>
      </c>
      <c r="E537" t="s">
        <v>74</v>
      </c>
      <c r="F537" t="s">
        <v>5816</v>
      </c>
      <c r="G537" t="s">
        <v>74</v>
      </c>
      <c r="H537" t="s">
        <v>74</v>
      </c>
      <c r="I537" t="s">
        <v>5817</v>
      </c>
      <c r="J537" t="s">
        <v>5771</v>
      </c>
      <c r="K537" t="s">
        <v>5772</v>
      </c>
      <c r="L537" t="s">
        <v>74</v>
      </c>
      <c r="M537" t="s">
        <v>77</v>
      </c>
      <c r="N537" t="s">
        <v>5773</v>
      </c>
      <c r="O537" t="s">
        <v>5774</v>
      </c>
      <c r="P537" t="s">
        <v>5775</v>
      </c>
      <c r="Q537" t="s">
        <v>5776</v>
      </c>
      <c r="R537" t="s">
        <v>74</v>
      </c>
      <c r="S537" t="s">
        <v>74</v>
      </c>
      <c r="T537" t="s">
        <v>74</v>
      </c>
      <c r="U537" t="s">
        <v>74</v>
      </c>
      <c r="V537" t="s">
        <v>74</v>
      </c>
      <c r="W537" t="s">
        <v>74</v>
      </c>
      <c r="X537" t="s">
        <v>74</v>
      </c>
      <c r="Y537" t="s">
        <v>74</v>
      </c>
      <c r="Z537" t="s">
        <v>74</v>
      </c>
      <c r="AA537" t="s">
        <v>5818</v>
      </c>
      <c r="AB537" t="s">
        <v>74</v>
      </c>
      <c r="AC537" t="s">
        <v>74</v>
      </c>
      <c r="AD537" t="s">
        <v>74</v>
      </c>
      <c r="AE537" t="s">
        <v>74</v>
      </c>
      <c r="AF537" t="s">
        <v>74</v>
      </c>
      <c r="AG537">
        <v>0</v>
      </c>
      <c r="AH537">
        <v>0</v>
      </c>
      <c r="AI537">
        <v>0</v>
      </c>
      <c r="AJ537">
        <v>0</v>
      </c>
      <c r="AK537">
        <v>0</v>
      </c>
      <c r="AL537" t="s">
        <v>5777</v>
      </c>
      <c r="AM537" t="s">
        <v>567</v>
      </c>
      <c r="AN537" t="s">
        <v>567</v>
      </c>
      <c r="AO537" t="s">
        <v>74</v>
      </c>
      <c r="AP537" t="s">
        <v>74</v>
      </c>
      <c r="AQ537" t="s">
        <v>5778</v>
      </c>
      <c r="AR537" t="s">
        <v>5779</v>
      </c>
      <c r="AS537" t="s">
        <v>74</v>
      </c>
      <c r="AT537" t="s">
        <v>74</v>
      </c>
      <c r="AU537">
        <v>1992</v>
      </c>
      <c r="AV537">
        <v>34</v>
      </c>
      <c r="AW537" t="s">
        <v>74</v>
      </c>
      <c r="AX537" t="s">
        <v>74</v>
      </c>
      <c r="AY537" t="s">
        <v>74</v>
      </c>
      <c r="AZ537" t="s">
        <v>74</v>
      </c>
      <c r="BA537" t="s">
        <v>74</v>
      </c>
      <c r="BB537">
        <v>111</v>
      </c>
      <c r="BC537">
        <v>124</v>
      </c>
      <c r="BD537" t="s">
        <v>74</v>
      </c>
      <c r="BE537" t="s">
        <v>74</v>
      </c>
      <c r="BF537" t="s">
        <v>74</v>
      </c>
      <c r="BG537" t="s">
        <v>74</v>
      </c>
      <c r="BH537" t="s">
        <v>74</v>
      </c>
      <c r="BI537">
        <v>14</v>
      </c>
      <c r="BJ537" t="s">
        <v>5780</v>
      </c>
      <c r="BK537" t="s">
        <v>5781</v>
      </c>
      <c r="BL537" t="s">
        <v>5780</v>
      </c>
      <c r="BM537" t="s">
        <v>5782</v>
      </c>
      <c r="BN537" t="s">
        <v>74</v>
      </c>
      <c r="BO537" t="s">
        <v>74</v>
      </c>
      <c r="BP537" t="s">
        <v>74</v>
      </c>
      <c r="BQ537" t="s">
        <v>74</v>
      </c>
      <c r="BR537" t="s">
        <v>95</v>
      </c>
      <c r="BS537" t="s">
        <v>5819</v>
      </c>
      <c r="BT537" t="str">
        <f>HYPERLINK("https%3A%2F%2Fwww.webofscience.com%2Fwos%2Fwoscc%2Ffull-record%2FWOS:A1992BW64S00011","View Full Record in Web of Science")</f>
        <v>View Full Record in Web of Science</v>
      </c>
    </row>
    <row r="538" spans="1:72" x14ac:dyDescent="0.15">
      <c r="A538" t="s">
        <v>5767</v>
      </c>
      <c r="B538" t="s">
        <v>5820</v>
      </c>
      <c r="C538" t="s">
        <v>74</v>
      </c>
      <c r="D538" t="s">
        <v>5769</v>
      </c>
      <c r="E538" t="s">
        <v>74</v>
      </c>
      <c r="F538" t="s">
        <v>5820</v>
      </c>
      <c r="G538" t="s">
        <v>74</v>
      </c>
      <c r="H538" t="s">
        <v>74</v>
      </c>
      <c r="I538" t="s">
        <v>5821</v>
      </c>
      <c r="J538" t="s">
        <v>5771</v>
      </c>
      <c r="K538" t="s">
        <v>5772</v>
      </c>
      <c r="L538" t="s">
        <v>74</v>
      </c>
      <c r="M538" t="s">
        <v>77</v>
      </c>
      <c r="N538" t="s">
        <v>5773</v>
      </c>
      <c r="O538" t="s">
        <v>5774</v>
      </c>
      <c r="P538" t="s">
        <v>5775</v>
      </c>
      <c r="Q538" t="s">
        <v>5776</v>
      </c>
      <c r="R538" t="s">
        <v>74</v>
      </c>
      <c r="S538" t="s">
        <v>74</v>
      </c>
      <c r="T538" t="s">
        <v>74</v>
      </c>
      <c r="U538" t="s">
        <v>74</v>
      </c>
      <c r="V538" t="s">
        <v>74</v>
      </c>
      <c r="W538" t="s">
        <v>74</v>
      </c>
      <c r="X538" t="s">
        <v>74</v>
      </c>
      <c r="Y538" t="s">
        <v>74</v>
      </c>
      <c r="Z538" t="s">
        <v>74</v>
      </c>
      <c r="AA538" t="s">
        <v>74</v>
      </c>
      <c r="AB538" t="s">
        <v>74</v>
      </c>
      <c r="AC538" t="s">
        <v>74</v>
      </c>
      <c r="AD538" t="s">
        <v>74</v>
      </c>
      <c r="AE538" t="s">
        <v>74</v>
      </c>
      <c r="AF538" t="s">
        <v>74</v>
      </c>
      <c r="AG538">
        <v>0</v>
      </c>
      <c r="AH538">
        <v>1</v>
      </c>
      <c r="AI538">
        <v>1</v>
      </c>
      <c r="AJ538">
        <v>0</v>
      </c>
      <c r="AK538">
        <v>0</v>
      </c>
      <c r="AL538" t="s">
        <v>5777</v>
      </c>
      <c r="AM538" t="s">
        <v>567</v>
      </c>
      <c r="AN538" t="s">
        <v>567</v>
      </c>
      <c r="AO538" t="s">
        <v>74</v>
      </c>
      <c r="AP538" t="s">
        <v>74</v>
      </c>
      <c r="AQ538" t="s">
        <v>5778</v>
      </c>
      <c r="AR538" t="s">
        <v>5779</v>
      </c>
      <c r="AS538" t="s">
        <v>74</v>
      </c>
      <c r="AT538" t="s">
        <v>74</v>
      </c>
      <c r="AU538">
        <v>1992</v>
      </c>
      <c r="AV538">
        <v>34</v>
      </c>
      <c r="AW538" t="s">
        <v>74</v>
      </c>
      <c r="AX538" t="s">
        <v>74</v>
      </c>
      <c r="AY538" t="s">
        <v>74</v>
      </c>
      <c r="AZ538" t="s">
        <v>74</v>
      </c>
      <c r="BA538" t="s">
        <v>74</v>
      </c>
      <c r="BB538">
        <v>125</v>
      </c>
      <c r="BC538">
        <v>142</v>
      </c>
      <c r="BD538" t="s">
        <v>74</v>
      </c>
      <c r="BE538" t="s">
        <v>74</v>
      </c>
      <c r="BF538" t="s">
        <v>74</v>
      </c>
      <c r="BG538" t="s">
        <v>74</v>
      </c>
      <c r="BH538" t="s">
        <v>74</v>
      </c>
      <c r="BI538">
        <v>18</v>
      </c>
      <c r="BJ538" t="s">
        <v>5780</v>
      </c>
      <c r="BK538" t="s">
        <v>5781</v>
      </c>
      <c r="BL538" t="s">
        <v>5780</v>
      </c>
      <c r="BM538" t="s">
        <v>5782</v>
      </c>
      <c r="BN538" t="s">
        <v>74</v>
      </c>
      <c r="BO538" t="s">
        <v>74</v>
      </c>
      <c r="BP538" t="s">
        <v>74</v>
      </c>
      <c r="BQ538" t="s">
        <v>74</v>
      </c>
      <c r="BR538" t="s">
        <v>95</v>
      </c>
      <c r="BS538" t="s">
        <v>5822</v>
      </c>
      <c r="BT538" t="str">
        <f>HYPERLINK("https%3A%2F%2Fwww.webofscience.com%2Fwos%2Fwoscc%2Ffull-record%2FWOS:A1992BW64S00012","View Full Record in Web of Science")</f>
        <v>View Full Record in Web of Science</v>
      </c>
    </row>
    <row r="539" spans="1:72" x14ac:dyDescent="0.15">
      <c r="A539" t="s">
        <v>5767</v>
      </c>
      <c r="B539" t="s">
        <v>5823</v>
      </c>
      <c r="C539" t="s">
        <v>74</v>
      </c>
      <c r="D539" t="s">
        <v>5769</v>
      </c>
      <c r="E539" t="s">
        <v>74</v>
      </c>
      <c r="F539" t="s">
        <v>5823</v>
      </c>
      <c r="G539" t="s">
        <v>74</v>
      </c>
      <c r="H539" t="s">
        <v>74</v>
      </c>
      <c r="I539" t="s">
        <v>5824</v>
      </c>
      <c r="J539" t="s">
        <v>5771</v>
      </c>
      <c r="K539" t="s">
        <v>5772</v>
      </c>
      <c r="L539" t="s">
        <v>74</v>
      </c>
      <c r="M539" t="s">
        <v>77</v>
      </c>
      <c r="N539" t="s">
        <v>5773</v>
      </c>
      <c r="O539" t="s">
        <v>5774</v>
      </c>
      <c r="P539" t="s">
        <v>5775</v>
      </c>
      <c r="Q539" t="s">
        <v>5776</v>
      </c>
      <c r="R539" t="s">
        <v>74</v>
      </c>
      <c r="S539" t="s">
        <v>74</v>
      </c>
      <c r="T539" t="s">
        <v>74</v>
      </c>
      <c r="U539" t="s">
        <v>74</v>
      </c>
      <c r="V539" t="s">
        <v>74</v>
      </c>
      <c r="W539" t="s">
        <v>74</v>
      </c>
      <c r="X539" t="s">
        <v>74</v>
      </c>
      <c r="Y539" t="s">
        <v>74</v>
      </c>
      <c r="Z539" t="s">
        <v>74</v>
      </c>
      <c r="AA539" t="s">
        <v>5825</v>
      </c>
      <c r="AB539" t="s">
        <v>5826</v>
      </c>
      <c r="AC539" t="s">
        <v>74</v>
      </c>
      <c r="AD539" t="s">
        <v>74</v>
      </c>
      <c r="AE539" t="s">
        <v>74</v>
      </c>
      <c r="AF539" t="s">
        <v>74</v>
      </c>
      <c r="AG539">
        <v>0</v>
      </c>
      <c r="AH539">
        <v>0</v>
      </c>
      <c r="AI539">
        <v>0</v>
      </c>
      <c r="AJ539">
        <v>0</v>
      </c>
      <c r="AK539">
        <v>0</v>
      </c>
      <c r="AL539" t="s">
        <v>5777</v>
      </c>
      <c r="AM539" t="s">
        <v>567</v>
      </c>
      <c r="AN539" t="s">
        <v>567</v>
      </c>
      <c r="AO539" t="s">
        <v>74</v>
      </c>
      <c r="AP539" t="s">
        <v>74</v>
      </c>
      <c r="AQ539" t="s">
        <v>5778</v>
      </c>
      <c r="AR539" t="s">
        <v>5779</v>
      </c>
      <c r="AS539" t="s">
        <v>74</v>
      </c>
      <c r="AT539" t="s">
        <v>74</v>
      </c>
      <c r="AU539">
        <v>1992</v>
      </c>
      <c r="AV539">
        <v>34</v>
      </c>
      <c r="AW539" t="s">
        <v>74</v>
      </c>
      <c r="AX539" t="s">
        <v>74</v>
      </c>
      <c r="AY539" t="s">
        <v>74</v>
      </c>
      <c r="AZ539" t="s">
        <v>74</v>
      </c>
      <c r="BA539" t="s">
        <v>74</v>
      </c>
      <c r="BB539">
        <v>143</v>
      </c>
      <c r="BC539">
        <v>147</v>
      </c>
      <c r="BD539" t="s">
        <v>74</v>
      </c>
      <c r="BE539" t="s">
        <v>74</v>
      </c>
      <c r="BF539" t="s">
        <v>74</v>
      </c>
      <c r="BG539" t="s">
        <v>74</v>
      </c>
      <c r="BH539" t="s">
        <v>74</v>
      </c>
      <c r="BI539">
        <v>5</v>
      </c>
      <c r="BJ539" t="s">
        <v>5780</v>
      </c>
      <c r="BK539" t="s">
        <v>5781</v>
      </c>
      <c r="BL539" t="s">
        <v>5780</v>
      </c>
      <c r="BM539" t="s">
        <v>5782</v>
      </c>
      <c r="BN539" t="s">
        <v>74</v>
      </c>
      <c r="BO539" t="s">
        <v>74</v>
      </c>
      <c r="BP539" t="s">
        <v>74</v>
      </c>
      <c r="BQ539" t="s">
        <v>74</v>
      </c>
      <c r="BR539" t="s">
        <v>95</v>
      </c>
      <c r="BS539" t="s">
        <v>5827</v>
      </c>
      <c r="BT539" t="str">
        <f>HYPERLINK("https%3A%2F%2Fwww.webofscience.com%2Fwos%2Fwoscc%2Ffull-record%2FWOS:A1992BW64S00013","View Full Record in Web of Science")</f>
        <v>View Full Record in Web of Science</v>
      </c>
    </row>
    <row r="540" spans="1:72" x14ac:dyDescent="0.15">
      <c r="A540" t="s">
        <v>5767</v>
      </c>
      <c r="B540" t="s">
        <v>5828</v>
      </c>
      <c r="C540" t="s">
        <v>74</v>
      </c>
      <c r="D540" t="s">
        <v>5769</v>
      </c>
      <c r="E540" t="s">
        <v>74</v>
      </c>
      <c r="F540" t="s">
        <v>5828</v>
      </c>
      <c r="G540" t="s">
        <v>74</v>
      </c>
      <c r="H540" t="s">
        <v>74</v>
      </c>
      <c r="I540" t="s">
        <v>5829</v>
      </c>
      <c r="J540" t="s">
        <v>5771</v>
      </c>
      <c r="K540" t="s">
        <v>5772</v>
      </c>
      <c r="L540" t="s">
        <v>74</v>
      </c>
      <c r="M540" t="s">
        <v>77</v>
      </c>
      <c r="N540" t="s">
        <v>5773</v>
      </c>
      <c r="O540" t="s">
        <v>5774</v>
      </c>
      <c r="P540" t="s">
        <v>5775</v>
      </c>
      <c r="Q540" t="s">
        <v>5776</v>
      </c>
      <c r="R540" t="s">
        <v>74</v>
      </c>
      <c r="S540" t="s">
        <v>74</v>
      </c>
      <c r="T540" t="s">
        <v>74</v>
      </c>
      <c r="U540" t="s">
        <v>74</v>
      </c>
      <c r="V540" t="s">
        <v>74</v>
      </c>
      <c r="W540" t="s">
        <v>74</v>
      </c>
      <c r="X540" t="s">
        <v>74</v>
      </c>
      <c r="Y540" t="s">
        <v>74</v>
      </c>
      <c r="Z540" t="s">
        <v>74</v>
      </c>
      <c r="AA540" t="s">
        <v>74</v>
      </c>
      <c r="AB540" t="s">
        <v>74</v>
      </c>
      <c r="AC540" t="s">
        <v>74</v>
      </c>
      <c r="AD540" t="s">
        <v>74</v>
      </c>
      <c r="AE540" t="s">
        <v>74</v>
      </c>
      <c r="AF540" t="s">
        <v>74</v>
      </c>
      <c r="AG540">
        <v>0</v>
      </c>
      <c r="AH540">
        <v>0</v>
      </c>
      <c r="AI540">
        <v>0</v>
      </c>
      <c r="AJ540">
        <v>0</v>
      </c>
      <c r="AK540">
        <v>0</v>
      </c>
      <c r="AL540" t="s">
        <v>5777</v>
      </c>
      <c r="AM540" t="s">
        <v>567</v>
      </c>
      <c r="AN540" t="s">
        <v>567</v>
      </c>
      <c r="AO540" t="s">
        <v>74</v>
      </c>
      <c r="AP540" t="s">
        <v>74</v>
      </c>
      <c r="AQ540" t="s">
        <v>5778</v>
      </c>
      <c r="AR540" t="s">
        <v>5779</v>
      </c>
      <c r="AS540" t="s">
        <v>74</v>
      </c>
      <c r="AT540" t="s">
        <v>74</v>
      </c>
      <c r="AU540">
        <v>1992</v>
      </c>
      <c r="AV540">
        <v>34</v>
      </c>
      <c r="AW540" t="s">
        <v>74</v>
      </c>
      <c r="AX540" t="s">
        <v>74</v>
      </c>
      <c r="AY540" t="s">
        <v>74</v>
      </c>
      <c r="AZ540" t="s">
        <v>74</v>
      </c>
      <c r="BA540" t="s">
        <v>74</v>
      </c>
      <c r="BB540">
        <v>149</v>
      </c>
      <c r="BC540">
        <v>157</v>
      </c>
      <c r="BD540" t="s">
        <v>74</v>
      </c>
      <c r="BE540" t="s">
        <v>74</v>
      </c>
      <c r="BF540" t="s">
        <v>74</v>
      </c>
      <c r="BG540" t="s">
        <v>74</v>
      </c>
      <c r="BH540" t="s">
        <v>74</v>
      </c>
      <c r="BI540">
        <v>9</v>
      </c>
      <c r="BJ540" t="s">
        <v>5780</v>
      </c>
      <c r="BK540" t="s">
        <v>5781</v>
      </c>
      <c r="BL540" t="s">
        <v>5780</v>
      </c>
      <c r="BM540" t="s">
        <v>5782</v>
      </c>
      <c r="BN540" t="s">
        <v>74</v>
      </c>
      <c r="BO540" t="s">
        <v>74</v>
      </c>
      <c r="BP540" t="s">
        <v>74</v>
      </c>
      <c r="BQ540" t="s">
        <v>74</v>
      </c>
      <c r="BR540" t="s">
        <v>95</v>
      </c>
      <c r="BS540" t="s">
        <v>5830</v>
      </c>
      <c r="BT540" t="str">
        <f>HYPERLINK("https%3A%2F%2Fwww.webofscience.com%2Fwos%2Fwoscc%2Ffull-record%2FWOS:A1992BW64S00014","View Full Record in Web of Science")</f>
        <v>View Full Record in Web of Science</v>
      </c>
    </row>
    <row r="541" spans="1:72" x14ac:dyDescent="0.15">
      <c r="A541" t="s">
        <v>5767</v>
      </c>
      <c r="B541" t="s">
        <v>5831</v>
      </c>
      <c r="C541" t="s">
        <v>74</v>
      </c>
      <c r="D541" t="s">
        <v>5769</v>
      </c>
      <c r="E541" t="s">
        <v>74</v>
      </c>
      <c r="F541" t="s">
        <v>5831</v>
      </c>
      <c r="G541" t="s">
        <v>74</v>
      </c>
      <c r="H541" t="s">
        <v>74</v>
      </c>
      <c r="I541" t="s">
        <v>5832</v>
      </c>
      <c r="J541" t="s">
        <v>5771</v>
      </c>
      <c r="K541" t="s">
        <v>5772</v>
      </c>
      <c r="L541" t="s">
        <v>74</v>
      </c>
      <c r="M541" t="s">
        <v>77</v>
      </c>
      <c r="N541" t="s">
        <v>5773</v>
      </c>
      <c r="O541" t="s">
        <v>5774</v>
      </c>
      <c r="P541" t="s">
        <v>5775</v>
      </c>
      <c r="Q541" t="s">
        <v>5776</v>
      </c>
      <c r="R541" t="s">
        <v>74</v>
      </c>
      <c r="S541" t="s">
        <v>74</v>
      </c>
      <c r="T541" t="s">
        <v>74</v>
      </c>
      <c r="U541" t="s">
        <v>74</v>
      </c>
      <c r="V541" t="s">
        <v>74</v>
      </c>
      <c r="W541" t="s">
        <v>74</v>
      </c>
      <c r="X541" t="s">
        <v>74</v>
      </c>
      <c r="Y541" t="s">
        <v>74</v>
      </c>
      <c r="Z541" t="s">
        <v>74</v>
      </c>
      <c r="AA541" t="s">
        <v>74</v>
      </c>
      <c r="AB541" t="s">
        <v>74</v>
      </c>
      <c r="AC541" t="s">
        <v>74</v>
      </c>
      <c r="AD541" t="s">
        <v>74</v>
      </c>
      <c r="AE541" t="s">
        <v>74</v>
      </c>
      <c r="AF541" t="s">
        <v>74</v>
      </c>
      <c r="AG541">
        <v>0</v>
      </c>
      <c r="AH541">
        <v>0</v>
      </c>
      <c r="AI541">
        <v>0</v>
      </c>
      <c r="AJ541">
        <v>0</v>
      </c>
      <c r="AK541">
        <v>0</v>
      </c>
      <c r="AL541" t="s">
        <v>5777</v>
      </c>
      <c r="AM541" t="s">
        <v>567</v>
      </c>
      <c r="AN541" t="s">
        <v>567</v>
      </c>
      <c r="AO541" t="s">
        <v>74</v>
      </c>
      <c r="AP541" t="s">
        <v>74</v>
      </c>
      <c r="AQ541" t="s">
        <v>5778</v>
      </c>
      <c r="AR541" t="s">
        <v>5779</v>
      </c>
      <c r="AS541" t="s">
        <v>74</v>
      </c>
      <c r="AT541" t="s">
        <v>74</v>
      </c>
      <c r="AU541">
        <v>1992</v>
      </c>
      <c r="AV541">
        <v>34</v>
      </c>
      <c r="AW541" t="s">
        <v>74</v>
      </c>
      <c r="AX541" t="s">
        <v>74</v>
      </c>
      <c r="AY541" t="s">
        <v>74</v>
      </c>
      <c r="AZ541" t="s">
        <v>74</v>
      </c>
      <c r="BA541" t="s">
        <v>74</v>
      </c>
      <c r="BB541">
        <v>159</v>
      </c>
      <c r="BC541">
        <v>166</v>
      </c>
      <c r="BD541" t="s">
        <v>74</v>
      </c>
      <c r="BE541" t="s">
        <v>74</v>
      </c>
      <c r="BF541" t="s">
        <v>74</v>
      </c>
      <c r="BG541" t="s">
        <v>74</v>
      </c>
      <c r="BH541" t="s">
        <v>74</v>
      </c>
      <c r="BI541">
        <v>8</v>
      </c>
      <c r="BJ541" t="s">
        <v>5780</v>
      </c>
      <c r="BK541" t="s">
        <v>5781</v>
      </c>
      <c r="BL541" t="s">
        <v>5780</v>
      </c>
      <c r="BM541" t="s">
        <v>5782</v>
      </c>
      <c r="BN541" t="s">
        <v>74</v>
      </c>
      <c r="BO541" t="s">
        <v>74</v>
      </c>
      <c r="BP541" t="s">
        <v>74</v>
      </c>
      <c r="BQ541" t="s">
        <v>74</v>
      </c>
      <c r="BR541" t="s">
        <v>95</v>
      </c>
      <c r="BS541" t="s">
        <v>5833</v>
      </c>
      <c r="BT541" t="str">
        <f>HYPERLINK("https%3A%2F%2Fwww.webofscience.com%2Fwos%2Fwoscc%2Ffull-record%2FWOS:A1992BW64S00015","View Full Record in Web of Science")</f>
        <v>View Full Record in Web of Science</v>
      </c>
    </row>
    <row r="542" spans="1:72" x14ac:dyDescent="0.15">
      <c r="A542" t="s">
        <v>5767</v>
      </c>
      <c r="B542" t="s">
        <v>5834</v>
      </c>
      <c r="C542" t="s">
        <v>74</v>
      </c>
      <c r="D542" t="s">
        <v>5769</v>
      </c>
      <c r="E542" t="s">
        <v>74</v>
      </c>
      <c r="F542" t="s">
        <v>5834</v>
      </c>
      <c r="G542" t="s">
        <v>74</v>
      </c>
      <c r="H542" t="s">
        <v>74</v>
      </c>
      <c r="I542" t="s">
        <v>5835</v>
      </c>
      <c r="J542" t="s">
        <v>5771</v>
      </c>
      <c r="K542" t="s">
        <v>5772</v>
      </c>
      <c r="L542" t="s">
        <v>74</v>
      </c>
      <c r="M542" t="s">
        <v>77</v>
      </c>
      <c r="N542" t="s">
        <v>5773</v>
      </c>
      <c r="O542" t="s">
        <v>5774</v>
      </c>
      <c r="P542" t="s">
        <v>5775</v>
      </c>
      <c r="Q542" t="s">
        <v>5776</v>
      </c>
      <c r="R542" t="s">
        <v>74</v>
      </c>
      <c r="S542" t="s">
        <v>74</v>
      </c>
      <c r="T542" t="s">
        <v>74</v>
      </c>
      <c r="U542" t="s">
        <v>74</v>
      </c>
      <c r="V542" t="s">
        <v>74</v>
      </c>
      <c r="W542" t="s">
        <v>74</v>
      </c>
      <c r="X542" t="s">
        <v>74</v>
      </c>
      <c r="Y542" t="s">
        <v>74</v>
      </c>
      <c r="Z542" t="s">
        <v>74</v>
      </c>
      <c r="AA542" t="s">
        <v>74</v>
      </c>
      <c r="AB542" t="s">
        <v>74</v>
      </c>
      <c r="AC542" t="s">
        <v>74</v>
      </c>
      <c r="AD542" t="s">
        <v>74</v>
      </c>
      <c r="AE542" t="s">
        <v>74</v>
      </c>
      <c r="AF542" t="s">
        <v>74</v>
      </c>
      <c r="AG542">
        <v>0</v>
      </c>
      <c r="AH542">
        <v>0</v>
      </c>
      <c r="AI542">
        <v>0</v>
      </c>
      <c r="AJ542">
        <v>0</v>
      </c>
      <c r="AK542">
        <v>1</v>
      </c>
      <c r="AL542" t="s">
        <v>5777</v>
      </c>
      <c r="AM542" t="s">
        <v>567</v>
      </c>
      <c r="AN542" t="s">
        <v>567</v>
      </c>
      <c r="AO542" t="s">
        <v>74</v>
      </c>
      <c r="AP542" t="s">
        <v>74</v>
      </c>
      <c r="AQ542" t="s">
        <v>5778</v>
      </c>
      <c r="AR542" t="s">
        <v>5779</v>
      </c>
      <c r="AS542" t="s">
        <v>74</v>
      </c>
      <c r="AT542" t="s">
        <v>74</v>
      </c>
      <c r="AU542">
        <v>1992</v>
      </c>
      <c r="AV542">
        <v>34</v>
      </c>
      <c r="AW542" t="s">
        <v>74</v>
      </c>
      <c r="AX542" t="s">
        <v>74</v>
      </c>
      <c r="AY542" t="s">
        <v>74</v>
      </c>
      <c r="AZ542" t="s">
        <v>74</v>
      </c>
      <c r="BA542" t="s">
        <v>74</v>
      </c>
      <c r="BB542">
        <v>167</v>
      </c>
      <c r="BC542">
        <v>175</v>
      </c>
      <c r="BD542" t="s">
        <v>74</v>
      </c>
      <c r="BE542" t="s">
        <v>74</v>
      </c>
      <c r="BF542" t="s">
        <v>74</v>
      </c>
      <c r="BG542" t="s">
        <v>74</v>
      </c>
      <c r="BH542" t="s">
        <v>74</v>
      </c>
      <c r="BI542">
        <v>9</v>
      </c>
      <c r="BJ542" t="s">
        <v>5780</v>
      </c>
      <c r="BK542" t="s">
        <v>5781</v>
      </c>
      <c r="BL542" t="s">
        <v>5780</v>
      </c>
      <c r="BM542" t="s">
        <v>5782</v>
      </c>
      <c r="BN542" t="s">
        <v>74</v>
      </c>
      <c r="BO542" t="s">
        <v>74</v>
      </c>
      <c r="BP542" t="s">
        <v>74</v>
      </c>
      <c r="BQ542" t="s">
        <v>74</v>
      </c>
      <c r="BR542" t="s">
        <v>95</v>
      </c>
      <c r="BS542" t="s">
        <v>5836</v>
      </c>
      <c r="BT542" t="str">
        <f>HYPERLINK("https%3A%2F%2Fwww.webofscience.com%2Fwos%2Fwoscc%2Ffull-record%2FWOS:A1992BW64S00016","View Full Record in Web of Science")</f>
        <v>View Full Record in Web of Science</v>
      </c>
    </row>
    <row r="543" spans="1:72" x14ac:dyDescent="0.15">
      <c r="A543" t="s">
        <v>5767</v>
      </c>
      <c r="B543" t="s">
        <v>5837</v>
      </c>
      <c r="C543" t="s">
        <v>74</v>
      </c>
      <c r="D543" t="s">
        <v>5769</v>
      </c>
      <c r="E543" t="s">
        <v>74</v>
      </c>
      <c r="F543" t="s">
        <v>5837</v>
      </c>
      <c r="G543" t="s">
        <v>74</v>
      </c>
      <c r="H543" t="s">
        <v>74</v>
      </c>
      <c r="I543" t="s">
        <v>5838</v>
      </c>
      <c r="J543" t="s">
        <v>5771</v>
      </c>
      <c r="K543" t="s">
        <v>5772</v>
      </c>
      <c r="L543" t="s">
        <v>74</v>
      </c>
      <c r="M543" t="s">
        <v>77</v>
      </c>
      <c r="N543" t="s">
        <v>5773</v>
      </c>
      <c r="O543" t="s">
        <v>5774</v>
      </c>
      <c r="P543" t="s">
        <v>5775</v>
      </c>
      <c r="Q543" t="s">
        <v>5776</v>
      </c>
      <c r="R543" t="s">
        <v>74</v>
      </c>
      <c r="S543" t="s">
        <v>74</v>
      </c>
      <c r="T543" t="s">
        <v>74</v>
      </c>
      <c r="U543" t="s">
        <v>74</v>
      </c>
      <c r="V543" t="s">
        <v>74</v>
      </c>
      <c r="W543" t="s">
        <v>74</v>
      </c>
      <c r="X543" t="s">
        <v>74</v>
      </c>
      <c r="Y543" t="s">
        <v>74</v>
      </c>
      <c r="Z543" t="s">
        <v>74</v>
      </c>
      <c r="AA543" t="s">
        <v>74</v>
      </c>
      <c r="AB543" t="s">
        <v>74</v>
      </c>
      <c r="AC543" t="s">
        <v>74</v>
      </c>
      <c r="AD543" t="s">
        <v>74</v>
      </c>
      <c r="AE543" t="s">
        <v>74</v>
      </c>
      <c r="AF543" t="s">
        <v>74</v>
      </c>
      <c r="AG543">
        <v>0</v>
      </c>
      <c r="AH543">
        <v>0</v>
      </c>
      <c r="AI543">
        <v>0</v>
      </c>
      <c r="AJ543">
        <v>0</v>
      </c>
      <c r="AK543">
        <v>0</v>
      </c>
      <c r="AL543" t="s">
        <v>5777</v>
      </c>
      <c r="AM543" t="s">
        <v>567</v>
      </c>
      <c r="AN543" t="s">
        <v>567</v>
      </c>
      <c r="AO543" t="s">
        <v>74</v>
      </c>
      <c r="AP543" t="s">
        <v>74</v>
      </c>
      <c r="AQ543" t="s">
        <v>5778</v>
      </c>
      <c r="AR543" t="s">
        <v>5779</v>
      </c>
      <c r="AS543" t="s">
        <v>74</v>
      </c>
      <c r="AT543" t="s">
        <v>74</v>
      </c>
      <c r="AU543">
        <v>1992</v>
      </c>
      <c r="AV543">
        <v>34</v>
      </c>
      <c r="AW543" t="s">
        <v>74</v>
      </c>
      <c r="AX543" t="s">
        <v>74</v>
      </c>
      <c r="AY543" t="s">
        <v>74</v>
      </c>
      <c r="AZ543" t="s">
        <v>74</v>
      </c>
      <c r="BA543" t="s">
        <v>74</v>
      </c>
      <c r="BB543">
        <v>179</v>
      </c>
      <c r="BC543">
        <v>184</v>
      </c>
      <c r="BD543" t="s">
        <v>74</v>
      </c>
      <c r="BE543" t="s">
        <v>74</v>
      </c>
      <c r="BF543" t="s">
        <v>74</v>
      </c>
      <c r="BG543" t="s">
        <v>74</v>
      </c>
      <c r="BH543" t="s">
        <v>74</v>
      </c>
      <c r="BI543">
        <v>6</v>
      </c>
      <c r="BJ543" t="s">
        <v>5780</v>
      </c>
      <c r="BK543" t="s">
        <v>5781</v>
      </c>
      <c r="BL543" t="s">
        <v>5780</v>
      </c>
      <c r="BM543" t="s">
        <v>5782</v>
      </c>
      <c r="BN543" t="s">
        <v>74</v>
      </c>
      <c r="BO543" t="s">
        <v>74</v>
      </c>
      <c r="BP543" t="s">
        <v>74</v>
      </c>
      <c r="BQ543" t="s">
        <v>74</v>
      </c>
      <c r="BR543" t="s">
        <v>95</v>
      </c>
      <c r="BS543" t="s">
        <v>5839</v>
      </c>
      <c r="BT543" t="str">
        <f>HYPERLINK("https%3A%2F%2Fwww.webofscience.com%2Fwos%2Fwoscc%2Ffull-record%2FWOS:A1992BW64S00017","View Full Record in Web of Science")</f>
        <v>View Full Record in Web of Science</v>
      </c>
    </row>
    <row r="544" spans="1:72" x14ac:dyDescent="0.15">
      <c r="A544" t="s">
        <v>5767</v>
      </c>
      <c r="B544" t="s">
        <v>5840</v>
      </c>
      <c r="C544" t="s">
        <v>74</v>
      </c>
      <c r="D544" t="s">
        <v>5769</v>
      </c>
      <c r="E544" t="s">
        <v>74</v>
      </c>
      <c r="F544" t="s">
        <v>5840</v>
      </c>
      <c r="G544" t="s">
        <v>74</v>
      </c>
      <c r="H544" t="s">
        <v>74</v>
      </c>
      <c r="I544" t="s">
        <v>5841</v>
      </c>
      <c r="J544" t="s">
        <v>5771</v>
      </c>
      <c r="K544" t="s">
        <v>5772</v>
      </c>
      <c r="L544" t="s">
        <v>74</v>
      </c>
      <c r="M544" t="s">
        <v>77</v>
      </c>
      <c r="N544" t="s">
        <v>5773</v>
      </c>
      <c r="O544" t="s">
        <v>5774</v>
      </c>
      <c r="P544" t="s">
        <v>5775</v>
      </c>
      <c r="Q544" t="s">
        <v>5776</v>
      </c>
      <c r="R544" t="s">
        <v>74</v>
      </c>
      <c r="S544" t="s">
        <v>74</v>
      </c>
      <c r="T544" t="s">
        <v>74</v>
      </c>
      <c r="U544" t="s">
        <v>74</v>
      </c>
      <c r="V544" t="s">
        <v>74</v>
      </c>
      <c r="W544" t="s">
        <v>74</v>
      </c>
      <c r="X544" t="s">
        <v>74</v>
      </c>
      <c r="Y544" t="s">
        <v>74</v>
      </c>
      <c r="Z544" t="s">
        <v>74</v>
      </c>
      <c r="AA544" t="s">
        <v>74</v>
      </c>
      <c r="AB544" t="s">
        <v>74</v>
      </c>
      <c r="AC544" t="s">
        <v>74</v>
      </c>
      <c r="AD544" t="s">
        <v>74</v>
      </c>
      <c r="AE544" t="s">
        <v>74</v>
      </c>
      <c r="AF544" t="s">
        <v>74</v>
      </c>
      <c r="AG544">
        <v>0</v>
      </c>
      <c r="AH544">
        <v>0</v>
      </c>
      <c r="AI544">
        <v>0</v>
      </c>
      <c r="AJ544">
        <v>0</v>
      </c>
      <c r="AK544">
        <v>1</v>
      </c>
      <c r="AL544" t="s">
        <v>5777</v>
      </c>
      <c r="AM544" t="s">
        <v>567</v>
      </c>
      <c r="AN544" t="s">
        <v>567</v>
      </c>
      <c r="AO544" t="s">
        <v>74</v>
      </c>
      <c r="AP544" t="s">
        <v>74</v>
      </c>
      <c r="AQ544" t="s">
        <v>5778</v>
      </c>
      <c r="AR544" t="s">
        <v>5779</v>
      </c>
      <c r="AS544" t="s">
        <v>74</v>
      </c>
      <c r="AT544" t="s">
        <v>74</v>
      </c>
      <c r="AU544">
        <v>1992</v>
      </c>
      <c r="AV544">
        <v>34</v>
      </c>
      <c r="AW544" t="s">
        <v>74</v>
      </c>
      <c r="AX544" t="s">
        <v>74</v>
      </c>
      <c r="AY544" t="s">
        <v>74</v>
      </c>
      <c r="AZ544" t="s">
        <v>74</v>
      </c>
      <c r="BA544" t="s">
        <v>74</v>
      </c>
      <c r="BB544">
        <v>185</v>
      </c>
      <c r="BC544">
        <v>203</v>
      </c>
      <c r="BD544" t="s">
        <v>74</v>
      </c>
      <c r="BE544" t="s">
        <v>74</v>
      </c>
      <c r="BF544" t="s">
        <v>74</v>
      </c>
      <c r="BG544" t="s">
        <v>74</v>
      </c>
      <c r="BH544" t="s">
        <v>74</v>
      </c>
      <c r="BI544">
        <v>19</v>
      </c>
      <c r="BJ544" t="s">
        <v>5780</v>
      </c>
      <c r="BK544" t="s">
        <v>5781</v>
      </c>
      <c r="BL544" t="s">
        <v>5780</v>
      </c>
      <c r="BM544" t="s">
        <v>5782</v>
      </c>
      <c r="BN544" t="s">
        <v>74</v>
      </c>
      <c r="BO544" t="s">
        <v>74</v>
      </c>
      <c r="BP544" t="s">
        <v>74</v>
      </c>
      <c r="BQ544" t="s">
        <v>74</v>
      </c>
      <c r="BR544" t="s">
        <v>95</v>
      </c>
      <c r="BS544" t="s">
        <v>5842</v>
      </c>
      <c r="BT544" t="str">
        <f>HYPERLINK("https%3A%2F%2Fwww.webofscience.com%2Fwos%2Fwoscc%2Ffull-record%2FWOS:A1992BW64S00018","View Full Record in Web of Science")</f>
        <v>View Full Record in Web of Science</v>
      </c>
    </row>
    <row r="545" spans="1:72" x14ac:dyDescent="0.15">
      <c r="A545" t="s">
        <v>5767</v>
      </c>
      <c r="B545" t="s">
        <v>5843</v>
      </c>
      <c r="C545" t="s">
        <v>74</v>
      </c>
      <c r="D545" t="s">
        <v>5769</v>
      </c>
      <c r="E545" t="s">
        <v>74</v>
      </c>
      <c r="F545" t="s">
        <v>5843</v>
      </c>
      <c r="G545" t="s">
        <v>74</v>
      </c>
      <c r="H545" t="s">
        <v>74</v>
      </c>
      <c r="I545" t="s">
        <v>5844</v>
      </c>
      <c r="J545" t="s">
        <v>5771</v>
      </c>
      <c r="K545" t="s">
        <v>5772</v>
      </c>
      <c r="L545" t="s">
        <v>74</v>
      </c>
      <c r="M545" t="s">
        <v>77</v>
      </c>
      <c r="N545" t="s">
        <v>5773</v>
      </c>
      <c r="O545" t="s">
        <v>5774</v>
      </c>
      <c r="P545" t="s">
        <v>5775</v>
      </c>
      <c r="Q545" t="s">
        <v>5776</v>
      </c>
      <c r="R545" t="s">
        <v>74</v>
      </c>
      <c r="S545" t="s">
        <v>74</v>
      </c>
      <c r="T545" t="s">
        <v>74</v>
      </c>
      <c r="U545" t="s">
        <v>74</v>
      </c>
      <c r="V545" t="s">
        <v>74</v>
      </c>
      <c r="W545" t="s">
        <v>74</v>
      </c>
      <c r="X545" t="s">
        <v>74</v>
      </c>
      <c r="Y545" t="s">
        <v>74</v>
      </c>
      <c r="Z545" t="s">
        <v>74</v>
      </c>
      <c r="AA545" t="s">
        <v>5818</v>
      </c>
      <c r="AB545" t="s">
        <v>74</v>
      </c>
      <c r="AC545" t="s">
        <v>74</v>
      </c>
      <c r="AD545" t="s">
        <v>74</v>
      </c>
      <c r="AE545" t="s">
        <v>74</v>
      </c>
      <c r="AF545" t="s">
        <v>74</v>
      </c>
      <c r="AG545">
        <v>0</v>
      </c>
      <c r="AH545">
        <v>0</v>
      </c>
      <c r="AI545">
        <v>0</v>
      </c>
      <c r="AJ545">
        <v>0</v>
      </c>
      <c r="AK545">
        <v>0</v>
      </c>
      <c r="AL545" t="s">
        <v>5777</v>
      </c>
      <c r="AM545" t="s">
        <v>567</v>
      </c>
      <c r="AN545" t="s">
        <v>567</v>
      </c>
      <c r="AO545" t="s">
        <v>74</v>
      </c>
      <c r="AP545" t="s">
        <v>74</v>
      </c>
      <c r="AQ545" t="s">
        <v>5778</v>
      </c>
      <c r="AR545" t="s">
        <v>5779</v>
      </c>
      <c r="AS545" t="s">
        <v>74</v>
      </c>
      <c r="AT545" t="s">
        <v>74</v>
      </c>
      <c r="AU545">
        <v>1992</v>
      </c>
      <c r="AV545">
        <v>34</v>
      </c>
      <c r="AW545" t="s">
        <v>74</v>
      </c>
      <c r="AX545" t="s">
        <v>74</v>
      </c>
      <c r="AY545" t="s">
        <v>74</v>
      </c>
      <c r="AZ545" t="s">
        <v>74</v>
      </c>
      <c r="BA545" t="s">
        <v>74</v>
      </c>
      <c r="BB545">
        <v>205</v>
      </c>
      <c r="BC545">
        <v>211</v>
      </c>
      <c r="BD545" t="s">
        <v>74</v>
      </c>
      <c r="BE545" t="s">
        <v>74</v>
      </c>
      <c r="BF545" t="s">
        <v>74</v>
      </c>
      <c r="BG545" t="s">
        <v>74</v>
      </c>
      <c r="BH545" t="s">
        <v>74</v>
      </c>
      <c r="BI545">
        <v>7</v>
      </c>
      <c r="BJ545" t="s">
        <v>5780</v>
      </c>
      <c r="BK545" t="s">
        <v>5781</v>
      </c>
      <c r="BL545" t="s">
        <v>5780</v>
      </c>
      <c r="BM545" t="s">
        <v>5782</v>
      </c>
      <c r="BN545" t="s">
        <v>74</v>
      </c>
      <c r="BO545" t="s">
        <v>74</v>
      </c>
      <c r="BP545" t="s">
        <v>74</v>
      </c>
      <c r="BQ545" t="s">
        <v>74</v>
      </c>
      <c r="BR545" t="s">
        <v>95</v>
      </c>
      <c r="BS545" t="s">
        <v>5845</v>
      </c>
      <c r="BT545" t="str">
        <f>HYPERLINK("https%3A%2F%2Fwww.webofscience.com%2Fwos%2Fwoscc%2Ffull-record%2FWOS:A1992BW64S00019","View Full Record in Web of Science")</f>
        <v>View Full Record in Web of Science</v>
      </c>
    </row>
    <row r="546" spans="1:72" x14ac:dyDescent="0.15">
      <c r="A546" t="s">
        <v>5767</v>
      </c>
      <c r="B546" t="s">
        <v>5846</v>
      </c>
      <c r="C546" t="s">
        <v>74</v>
      </c>
      <c r="D546" t="s">
        <v>5769</v>
      </c>
      <c r="E546" t="s">
        <v>74</v>
      </c>
      <c r="F546" t="s">
        <v>5846</v>
      </c>
      <c r="G546" t="s">
        <v>74</v>
      </c>
      <c r="H546" t="s">
        <v>74</v>
      </c>
      <c r="I546" t="s">
        <v>5847</v>
      </c>
      <c r="J546" t="s">
        <v>5771</v>
      </c>
      <c r="K546" t="s">
        <v>5772</v>
      </c>
      <c r="L546" t="s">
        <v>74</v>
      </c>
      <c r="M546" t="s">
        <v>77</v>
      </c>
      <c r="N546" t="s">
        <v>5773</v>
      </c>
      <c r="O546" t="s">
        <v>5774</v>
      </c>
      <c r="P546" t="s">
        <v>5775</v>
      </c>
      <c r="Q546" t="s">
        <v>5776</v>
      </c>
      <c r="R546" t="s">
        <v>74</v>
      </c>
      <c r="S546" t="s">
        <v>74</v>
      </c>
      <c r="T546" t="s">
        <v>74</v>
      </c>
      <c r="U546" t="s">
        <v>74</v>
      </c>
      <c r="V546" t="s">
        <v>74</v>
      </c>
      <c r="W546" t="s">
        <v>74</v>
      </c>
      <c r="X546" t="s">
        <v>74</v>
      </c>
      <c r="Y546" t="s">
        <v>74</v>
      </c>
      <c r="Z546" t="s">
        <v>74</v>
      </c>
      <c r="AA546" t="s">
        <v>5848</v>
      </c>
      <c r="AB546" t="s">
        <v>5849</v>
      </c>
      <c r="AC546" t="s">
        <v>74</v>
      </c>
      <c r="AD546" t="s">
        <v>74</v>
      </c>
      <c r="AE546" t="s">
        <v>74</v>
      </c>
      <c r="AF546" t="s">
        <v>74</v>
      </c>
      <c r="AG546">
        <v>0</v>
      </c>
      <c r="AH546">
        <v>0</v>
      </c>
      <c r="AI546">
        <v>0</v>
      </c>
      <c r="AJ546">
        <v>0</v>
      </c>
      <c r="AK546">
        <v>1</v>
      </c>
      <c r="AL546" t="s">
        <v>5777</v>
      </c>
      <c r="AM546" t="s">
        <v>567</v>
      </c>
      <c r="AN546" t="s">
        <v>567</v>
      </c>
      <c r="AO546" t="s">
        <v>74</v>
      </c>
      <c r="AP546" t="s">
        <v>74</v>
      </c>
      <c r="AQ546" t="s">
        <v>5778</v>
      </c>
      <c r="AR546" t="s">
        <v>5779</v>
      </c>
      <c r="AS546" t="s">
        <v>74</v>
      </c>
      <c r="AT546" t="s">
        <v>74</v>
      </c>
      <c r="AU546">
        <v>1992</v>
      </c>
      <c r="AV546">
        <v>34</v>
      </c>
      <c r="AW546" t="s">
        <v>74</v>
      </c>
      <c r="AX546" t="s">
        <v>74</v>
      </c>
      <c r="AY546" t="s">
        <v>74</v>
      </c>
      <c r="AZ546" t="s">
        <v>74</v>
      </c>
      <c r="BA546" t="s">
        <v>74</v>
      </c>
      <c r="BB546">
        <v>213</v>
      </c>
      <c r="BC546">
        <v>218</v>
      </c>
      <c r="BD546" t="s">
        <v>74</v>
      </c>
      <c r="BE546" t="s">
        <v>74</v>
      </c>
      <c r="BF546" t="s">
        <v>74</v>
      </c>
      <c r="BG546" t="s">
        <v>74</v>
      </c>
      <c r="BH546" t="s">
        <v>74</v>
      </c>
      <c r="BI546">
        <v>6</v>
      </c>
      <c r="BJ546" t="s">
        <v>5780</v>
      </c>
      <c r="BK546" t="s">
        <v>5781</v>
      </c>
      <c r="BL546" t="s">
        <v>5780</v>
      </c>
      <c r="BM546" t="s">
        <v>5782</v>
      </c>
      <c r="BN546" t="s">
        <v>74</v>
      </c>
      <c r="BO546" t="s">
        <v>74</v>
      </c>
      <c r="BP546" t="s">
        <v>74</v>
      </c>
      <c r="BQ546" t="s">
        <v>74</v>
      </c>
      <c r="BR546" t="s">
        <v>95</v>
      </c>
      <c r="BS546" t="s">
        <v>5850</v>
      </c>
      <c r="BT546" t="str">
        <f>HYPERLINK("https%3A%2F%2Fwww.webofscience.com%2Fwos%2Fwoscc%2Ffull-record%2FWOS:A1992BW64S00020","View Full Record in Web of Science")</f>
        <v>View Full Record in Web of Science</v>
      </c>
    </row>
    <row r="547" spans="1:72" x14ac:dyDescent="0.15">
      <c r="A547" t="s">
        <v>5767</v>
      </c>
      <c r="B547" t="s">
        <v>5851</v>
      </c>
      <c r="C547" t="s">
        <v>74</v>
      </c>
      <c r="D547" t="s">
        <v>5769</v>
      </c>
      <c r="E547" t="s">
        <v>74</v>
      </c>
      <c r="F547" t="s">
        <v>5851</v>
      </c>
      <c r="G547" t="s">
        <v>74</v>
      </c>
      <c r="H547" t="s">
        <v>74</v>
      </c>
      <c r="I547" t="s">
        <v>5852</v>
      </c>
      <c r="J547" t="s">
        <v>5771</v>
      </c>
      <c r="K547" t="s">
        <v>5772</v>
      </c>
      <c r="L547" t="s">
        <v>74</v>
      </c>
      <c r="M547" t="s">
        <v>77</v>
      </c>
      <c r="N547" t="s">
        <v>5773</v>
      </c>
      <c r="O547" t="s">
        <v>5774</v>
      </c>
      <c r="P547" t="s">
        <v>5775</v>
      </c>
      <c r="Q547" t="s">
        <v>5776</v>
      </c>
      <c r="R547" t="s">
        <v>74</v>
      </c>
      <c r="S547" t="s">
        <v>74</v>
      </c>
      <c r="T547" t="s">
        <v>74</v>
      </c>
      <c r="U547" t="s">
        <v>74</v>
      </c>
      <c r="V547" t="s">
        <v>74</v>
      </c>
      <c r="W547" t="s">
        <v>74</v>
      </c>
      <c r="X547" t="s">
        <v>74</v>
      </c>
      <c r="Y547" t="s">
        <v>74</v>
      </c>
      <c r="Z547" t="s">
        <v>74</v>
      </c>
      <c r="AA547" t="s">
        <v>5853</v>
      </c>
      <c r="AB547" t="s">
        <v>74</v>
      </c>
      <c r="AC547" t="s">
        <v>74</v>
      </c>
      <c r="AD547" t="s">
        <v>74</v>
      </c>
      <c r="AE547" t="s">
        <v>74</v>
      </c>
      <c r="AF547" t="s">
        <v>74</v>
      </c>
      <c r="AG547">
        <v>0</v>
      </c>
      <c r="AH547">
        <v>0</v>
      </c>
      <c r="AI547">
        <v>0</v>
      </c>
      <c r="AJ547">
        <v>0</v>
      </c>
      <c r="AK547">
        <v>0</v>
      </c>
      <c r="AL547" t="s">
        <v>5777</v>
      </c>
      <c r="AM547" t="s">
        <v>567</v>
      </c>
      <c r="AN547" t="s">
        <v>567</v>
      </c>
      <c r="AO547" t="s">
        <v>74</v>
      </c>
      <c r="AP547" t="s">
        <v>74</v>
      </c>
      <c r="AQ547" t="s">
        <v>5778</v>
      </c>
      <c r="AR547" t="s">
        <v>5779</v>
      </c>
      <c r="AS547" t="s">
        <v>74</v>
      </c>
      <c r="AT547" t="s">
        <v>74</v>
      </c>
      <c r="AU547">
        <v>1992</v>
      </c>
      <c r="AV547">
        <v>34</v>
      </c>
      <c r="AW547" t="s">
        <v>74</v>
      </c>
      <c r="AX547" t="s">
        <v>74</v>
      </c>
      <c r="AY547" t="s">
        <v>74</v>
      </c>
      <c r="AZ547" t="s">
        <v>74</v>
      </c>
      <c r="BA547" t="s">
        <v>74</v>
      </c>
      <c r="BB547">
        <v>221</v>
      </c>
      <c r="BC547">
        <v>226</v>
      </c>
      <c r="BD547" t="s">
        <v>74</v>
      </c>
      <c r="BE547" t="s">
        <v>74</v>
      </c>
      <c r="BF547" t="s">
        <v>74</v>
      </c>
      <c r="BG547" t="s">
        <v>74</v>
      </c>
      <c r="BH547" t="s">
        <v>74</v>
      </c>
      <c r="BI547">
        <v>6</v>
      </c>
      <c r="BJ547" t="s">
        <v>5780</v>
      </c>
      <c r="BK547" t="s">
        <v>5781</v>
      </c>
      <c r="BL547" t="s">
        <v>5780</v>
      </c>
      <c r="BM547" t="s">
        <v>5782</v>
      </c>
      <c r="BN547" t="s">
        <v>74</v>
      </c>
      <c r="BO547" t="s">
        <v>74</v>
      </c>
      <c r="BP547" t="s">
        <v>74</v>
      </c>
      <c r="BQ547" t="s">
        <v>74</v>
      </c>
      <c r="BR547" t="s">
        <v>95</v>
      </c>
      <c r="BS547" t="s">
        <v>5854</v>
      </c>
      <c r="BT547" t="str">
        <f>HYPERLINK("https%3A%2F%2Fwww.webofscience.com%2Fwos%2Fwoscc%2Ffull-record%2FWOS:A1992BW64S00021","View Full Record in Web of Science")</f>
        <v>View Full Record in Web of Science</v>
      </c>
    </row>
    <row r="548" spans="1:72" x14ac:dyDescent="0.15">
      <c r="A548" t="s">
        <v>5767</v>
      </c>
      <c r="B548" t="s">
        <v>5855</v>
      </c>
      <c r="C548" t="s">
        <v>74</v>
      </c>
      <c r="D548" t="s">
        <v>5769</v>
      </c>
      <c r="E548" t="s">
        <v>74</v>
      </c>
      <c r="F548" t="s">
        <v>5855</v>
      </c>
      <c r="G548" t="s">
        <v>74</v>
      </c>
      <c r="H548" t="s">
        <v>74</v>
      </c>
      <c r="I548" t="s">
        <v>5856</v>
      </c>
      <c r="J548" t="s">
        <v>5771</v>
      </c>
      <c r="K548" t="s">
        <v>5772</v>
      </c>
      <c r="L548" t="s">
        <v>74</v>
      </c>
      <c r="M548" t="s">
        <v>77</v>
      </c>
      <c r="N548" t="s">
        <v>5773</v>
      </c>
      <c r="O548" t="s">
        <v>5774</v>
      </c>
      <c r="P548" t="s">
        <v>5775</v>
      </c>
      <c r="Q548" t="s">
        <v>5776</v>
      </c>
      <c r="R548" t="s">
        <v>74</v>
      </c>
      <c r="S548" t="s">
        <v>74</v>
      </c>
      <c r="T548" t="s">
        <v>74</v>
      </c>
      <c r="U548" t="s">
        <v>74</v>
      </c>
      <c r="V548" t="s">
        <v>74</v>
      </c>
      <c r="W548" t="s">
        <v>74</v>
      </c>
      <c r="X548" t="s">
        <v>74</v>
      </c>
      <c r="Y548" t="s">
        <v>74</v>
      </c>
      <c r="Z548" t="s">
        <v>74</v>
      </c>
      <c r="AA548" t="s">
        <v>74</v>
      </c>
      <c r="AB548" t="s">
        <v>74</v>
      </c>
      <c r="AC548" t="s">
        <v>74</v>
      </c>
      <c r="AD548" t="s">
        <v>74</v>
      </c>
      <c r="AE548" t="s">
        <v>74</v>
      </c>
      <c r="AF548" t="s">
        <v>74</v>
      </c>
      <c r="AG548">
        <v>0</v>
      </c>
      <c r="AH548">
        <v>1</v>
      </c>
      <c r="AI548">
        <v>1</v>
      </c>
      <c r="AJ548">
        <v>0</v>
      </c>
      <c r="AK548">
        <v>0</v>
      </c>
      <c r="AL548" t="s">
        <v>5777</v>
      </c>
      <c r="AM548" t="s">
        <v>567</v>
      </c>
      <c r="AN548" t="s">
        <v>567</v>
      </c>
      <c r="AO548" t="s">
        <v>74</v>
      </c>
      <c r="AP548" t="s">
        <v>74</v>
      </c>
      <c r="AQ548" t="s">
        <v>5778</v>
      </c>
      <c r="AR548" t="s">
        <v>5779</v>
      </c>
      <c r="AS548" t="s">
        <v>74</v>
      </c>
      <c r="AT548" t="s">
        <v>74</v>
      </c>
      <c r="AU548">
        <v>1992</v>
      </c>
      <c r="AV548">
        <v>34</v>
      </c>
      <c r="AW548" t="s">
        <v>74</v>
      </c>
      <c r="AX548" t="s">
        <v>74</v>
      </c>
      <c r="AY548" t="s">
        <v>74</v>
      </c>
      <c r="AZ548" t="s">
        <v>74</v>
      </c>
      <c r="BA548" t="s">
        <v>74</v>
      </c>
      <c r="BB548">
        <v>227</v>
      </c>
      <c r="BC548">
        <v>245</v>
      </c>
      <c r="BD548" t="s">
        <v>74</v>
      </c>
      <c r="BE548" t="s">
        <v>74</v>
      </c>
      <c r="BF548" t="s">
        <v>74</v>
      </c>
      <c r="BG548" t="s">
        <v>74</v>
      </c>
      <c r="BH548" t="s">
        <v>74</v>
      </c>
      <c r="BI548">
        <v>19</v>
      </c>
      <c r="BJ548" t="s">
        <v>5780</v>
      </c>
      <c r="BK548" t="s">
        <v>5781</v>
      </c>
      <c r="BL548" t="s">
        <v>5780</v>
      </c>
      <c r="BM548" t="s">
        <v>5782</v>
      </c>
      <c r="BN548" t="s">
        <v>74</v>
      </c>
      <c r="BO548" t="s">
        <v>74</v>
      </c>
      <c r="BP548" t="s">
        <v>74</v>
      </c>
      <c r="BQ548" t="s">
        <v>74</v>
      </c>
      <c r="BR548" t="s">
        <v>95</v>
      </c>
      <c r="BS548" t="s">
        <v>5857</v>
      </c>
      <c r="BT548" t="str">
        <f>HYPERLINK("https%3A%2F%2Fwww.webofscience.com%2Fwos%2Fwoscc%2Ffull-record%2FWOS:A1992BW64S00022","View Full Record in Web of Science")</f>
        <v>View Full Record in Web of Science</v>
      </c>
    </row>
    <row r="549" spans="1:72" x14ac:dyDescent="0.15">
      <c r="A549" t="s">
        <v>5767</v>
      </c>
      <c r="B549" t="s">
        <v>5858</v>
      </c>
      <c r="C549" t="s">
        <v>74</v>
      </c>
      <c r="D549" t="s">
        <v>5769</v>
      </c>
      <c r="E549" t="s">
        <v>74</v>
      </c>
      <c r="F549" t="s">
        <v>5858</v>
      </c>
      <c r="G549" t="s">
        <v>74</v>
      </c>
      <c r="H549" t="s">
        <v>74</v>
      </c>
      <c r="I549" t="s">
        <v>5859</v>
      </c>
      <c r="J549" t="s">
        <v>5771</v>
      </c>
      <c r="K549" t="s">
        <v>5772</v>
      </c>
      <c r="L549" t="s">
        <v>74</v>
      </c>
      <c r="M549" t="s">
        <v>77</v>
      </c>
      <c r="N549" t="s">
        <v>5773</v>
      </c>
      <c r="O549" t="s">
        <v>5774</v>
      </c>
      <c r="P549" t="s">
        <v>5775</v>
      </c>
      <c r="Q549" t="s">
        <v>5776</v>
      </c>
      <c r="R549" t="s">
        <v>74</v>
      </c>
      <c r="S549" t="s">
        <v>74</v>
      </c>
      <c r="T549" t="s">
        <v>74</v>
      </c>
      <c r="U549" t="s">
        <v>74</v>
      </c>
      <c r="V549" t="s">
        <v>74</v>
      </c>
      <c r="W549" t="s">
        <v>74</v>
      </c>
      <c r="X549" t="s">
        <v>74</v>
      </c>
      <c r="Y549" t="s">
        <v>74</v>
      </c>
      <c r="Z549" t="s">
        <v>74</v>
      </c>
      <c r="AA549" t="s">
        <v>74</v>
      </c>
      <c r="AB549" t="s">
        <v>74</v>
      </c>
      <c r="AC549" t="s">
        <v>74</v>
      </c>
      <c r="AD549" t="s">
        <v>74</v>
      </c>
      <c r="AE549" t="s">
        <v>74</v>
      </c>
      <c r="AF549" t="s">
        <v>74</v>
      </c>
      <c r="AG549">
        <v>0</v>
      </c>
      <c r="AH549">
        <v>0</v>
      </c>
      <c r="AI549">
        <v>0</v>
      </c>
      <c r="AJ549">
        <v>0</v>
      </c>
      <c r="AK549">
        <v>1</v>
      </c>
      <c r="AL549" t="s">
        <v>5777</v>
      </c>
      <c r="AM549" t="s">
        <v>567</v>
      </c>
      <c r="AN549" t="s">
        <v>567</v>
      </c>
      <c r="AO549" t="s">
        <v>74</v>
      </c>
      <c r="AP549" t="s">
        <v>74</v>
      </c>
      <c r="AQ549" t="s">
        <v>5778</v>
      </c>
      <c r="AR549" t="s">
        <v>5779</v>
      </c>
      <c r="AS549" t="s">
        <v>74</v>
      </c>
      <c r="AT549" t="s">
        <v>74</v>
      </c>
      <c r="AU549">
        <v>1992</v>
      </c>
      <c r="AV549">
        <v>34</v>
      </c>
      <c r="AW549" t="s">
        <v>74</v>
      </c>
      <c r="AX549" t="s">
        <v>74</v>
      </c>
      <c r="AY549" t="s">
        <v>74</v>
      </c>
      <c r="AZ549" t="s">
        <v>74</v>
      </c>
      <c r="BA549" t="s">
        <v>74</v>
      </c>
      <c r="BB549">
        <v>247</v>
      </c>
      <c r="BC549">
        <v>260</v>
      </c>
      <c r="BD549" t="s">
        <v>74</v>
      </c>
      <c r="BE549" t="s">
        <v>74</v>
      </c>
      <c r="BF549" t="s">
        <v>74</v>
      </c>
      <c r="BG549" t="s">
        <v>74</v>
      </c>
      <c r="BH549" t="s">
        <v>74</v>
      </c>
      <c r="BI549">
        <v>14</v>
      </c>
      <c r="BJ549" t="s">
        <v>5780</v>
      </c>
      <c r="BK549" t="s">
        <v>5781</v>
      </c>
      <c r="BL549" t="s">
        <v>5780</v>
      </c>
      <c r="BM549" t="s">
        <v>5782</v>
      </c>
      <c r="BN549" t="s">
        <v>74</v>
      </c>
      <c r="BO549" t="s">
        <v>74</v>
      </c>
      <c r="BP549" t="s">
        <v>74</v>
      </c>
      <c r="BQ549" t="s">
        <v>74</v>
      </c>
      <c r="BR549" t="s">
        <v>95</v>
      </c>
      <c r="BS549" t="s">
        <v>5860</v>
      </c>
      <c r="BT549" t="str">
        <f>HYPERLINK("https%3A%2F%2Fwww.webofscience.com%2Fwos%2Fwoscc%2Ffull-record%2FWOS:A1992BW64S00023","View Full Record in Web of Science")</f>
        <v>View Full Record in Web of Science</v>
      </c>
    </row>
    <row r="550" spans="1:72" x14ac:dyDescent="0.15">
      <c r="A550" t="s">
        <v>5767</v>
      </c>
      <c r="B550" t="s">
        <v>5861</v>
      </c>
      <c r="C550" t="s">
        <v>74</v>
      </c>
      <c r="D550" t="s">
        <v>5769</v>
      </c>
      <c r="E550" t="s">
        <v>74</v>
      </c>
      <c r="F550" t="s">
        <v>5861</v>
      </c>
      <c r="G550" t="s">
        <v>74</v>
      </c>
      <c r="H550" t="s">
        <v>74</v>
      </c>
      <c r="I550" t="s">
        <v>5862</v>
      </c>
      <c r="J550" t="s">
        <v>5771</v>
      </c>
      <c r="K550" t="s">
        <v>5772</v>
      </c>
      <c r="L550" t="s">
        <v>74</v>
      </c>
      <c r="M550" t="s">
        <v>77</v>
      </c>
      <c r="N550" t="s">
        <v>5773</v>
      </c>
      <c r="O550" t="s">
        <v>5774</v>
      </c>
      <c r="P550" t="s">
        <v>5775</v>
      </c>
      <c r="Q550" t="s">
        <v>5776</v>
      </c>
      <c r="R550" t="s">
        <v>74</v>
      </c>
      <c r="S550" t="s">
        <v>74</v>
      </c>
      <c r="T550" t="s">
        <v>74</v>
      </c>
      <c r="U550" t="s">
        <v>74</v>
      </c>
      <c r="V550" t="s">
        <v>74</v>
      </c>
      <c r="W550" t="s">
        <v>74</v>
      </c>
      <c r="X550" t="s">
        <v>74</v>
      </c>
      <c r="Y550" t="s">
        <v>74</v>
      </c>
      <c r="Z550" t="s">
        <v>74</v>
      </c>
      <c r="AA550" t="s">
        <v>74</v>
      </c>
      <c r="AB550" t="s">
        <v>74</v>
      </c>
      <c r="AC550" t="s">
        <v>74</v>
      </c>
      <c r="AD550" t="s">
        <v>74</v>
      </c>
      <c r="AE550" t="s">
        <v>74</v>
      </c>
      <c r="AF550" t="s">
        <v>74</v>
      </c>
      <c r="AG550">
        <v>0</v>
      </c>
      <c r="AH550">
        <v>0</v>
      </c>
      <c r="AI550">
        <v>0</v>
      </c>
      <c r="AJ550">
        <v>0</v>
      </c>
      <c r="AK550">
        <v>0</v>
      </c>
      <c r="AL550" t="s">
        <v>5777</v>
      </c>
      <c r="AM550" t="s">
        <v>567</v>
      </c>
      <c r="AN550" t="s">
        <v>567</v>
      </c>
      <c r="AO550" t="s">
        <v>74</v>
      </c>
      <c r="AP550" t="s">
        <v>74</v>
      </c>
      <c r="AQ550" t="s">
        <v>5778</v>
      </c>
      <c r="AR550" t="s">
        <v>5779</v>
      </c>
      <c r="AS550" t="s">
        <v>74</v>
      </c>
      <c r="AT550" t="s">
        <v>74</v>
      </c>
      <c r="AU550">
        <v>1992</v>
      </c>
      <c r="AV550">
        <v>34</v>
      </c>
      <c r="AW550" t="s">
        <v>74</v>
      </c>
      <c r="AX550" t="s">
        <v>74</v>
      </c>
      <c r="AY550" t="s">
        <v>74</v>
      </c>
      <c r="AZ550" t="s">
        <v>74</v>
      </c>
      <c r="BA550" t="s">
        <v>74</v>
      </c>
      <c r="BB550">
        <v>261</v>
      </c>
      <c r="BC550">
        <v>269</v>
      </c>
      <c r="BD550" t="s">
        <v>74</v>
      </c>
      <c r="BE550" t="s">
        <v>74</v>
      </c>
      <c r="BF550" t="s">
        <v>74</v>
      </c>
      <c r="BG550" t="s">
        <v>74</v>
      </c>
      <c r="BH550" t="s">
        <v>74</v>
      </c>
      <c r="BI550">
        <v>9</v>
      </c>
      <c r="BJ550" t="s">
        <v>5780</v>
      </c>
      <c r="BK550" t="s">
        <v>5781</v>
      </c>
      <c r="BL550" t="s">
        <v>5780</v>
      </c>
      <c r="BM550" t="s">
        <v>5782</v>
      </c>
      <c r="BN550" t="s">
        <v>74</v>
      </c>
      <c r="BO550" t="s">
        <v>74</v>
      </c>
      <c r="BP550" t="s">
        <v>74</v>
      </c>
      <c r="BQ550" t="s">
        <v>74</v>
      </c>
      <c r="BR550" t="s">
        <v>95</v>
      </c>
      <c r="BS550" t="s">
        <v>5863</v>
      </c>
      <c r="BT550" t="str">
        <f>HYPERLINK("https%3A%2F%2Fwww.webofscience.com%2Fwos%2Fwoscc%2Ffull-record%2FWOS:A1992BW64S00024","View Full Record in Web of Science")</f>
        <v>View Full Record in Web of Science</v>
      </c>
    </row>
    <row r="551" spans="1:72" x14ac:dyDescent="0.15">
      <c r="A551" t="s">
        <v>5767</v>
      </c>
      <c r="B551" t="s">
        <v>5864</v>
      </c>
      <c r="C551" t="s">
        <v>74</v>
      </c>
      <c r="D551" t="s">
        <v>5769</v>
      </c>
      <c r="E551" t="s">
        <v>74</v>
      </c>
      <c r="F551" t="s">
        <v>5864</v>
      </c>
      <c r="G551" t="s">
        <v>74</v>
      </c>
      <c r="H551" t="s">
        <v>74</v>
      </c>
      <c r="I551" t="s">
        <v>5865</v>
      </c>
      <c r="J551" t="s">
        <v>5771</v>
      </c>
      <c r="K551" t="s">
        <v>5772</v>
      </c>
      <c r="L551" t="s">
        <v>74</v>
      </c>
      <c r="M551" t="s">
        <v>77</v>
      </c>
      <c r="N551" t="s">
        <v>5773</v>
      </c>
      <c r="O551" t="s">
        <v>5774</v>
      </c>
      <c r="P551" t="s">
        <v>5775</v>
      </c>
      <c r="Q551" t="s">
        <v>5776</v>
      </c>
      <c r="R551" t="s">
        <v>74</v>
      </c>
      <c r="S551" t="s">
        <v>74</v>
      </c>
      <c r="T551" t="s">
        <v>74</v>
      </c>
      <c r="U551" t="s">
        <v>74</v>
      </c>
      <c r="V551" t="s">
        <v>74</v>
      </c>
      <c r="W551" t="s">
        <v>74</v>
      </c>
      <c r="X551" t="s">
        <v>74</v>
      </c>
      <c r="Y551" t="s">
        <v>74</v>
      </c>
      <c r="Z551" t="s">
        <v>74</v>
      </c>
      <c r="AA551" t="s">
        <v>5866</v>
      </c>
      <c r="AB551" t="s">
        <v>74</v>
      </c>
      <c r="AC551" t="s">
        <v>74</v>
      </c>
      <c r="AD551" t="s">
        <v>74</v>
      </c>
      <c r="AE551" t="s">
        <v>74</v>
      </c>
      <c r="AF551" t="s">
        <v>74</v>
      </c>
      <c r="AG551">
        <v>0</v>
      </c>
      <c r="AH551">
        <v>0</v>
      </c>
      <c r="AI551">
        <v>0</v>
      </c>
      <c r="AJ551">
        <v>0</v>
      </c>
      <c r="AK551">
        <v>0</v>
      </c>
      <c r="AL551" t="s">
        <v>5777</v>
      </c>
      <c r="AM551" t="s">
        <v>567</v>
      </c>
      <c r="AN551" t="s">
        <v>567</v>
      </c>
      <c r="AO551" t="s">
        <v>74</v>
      </c>
      <c r="AP551" t="s">
        <v>74</v>
      </c>
      <c r="AQ551" t="s">
        <v>5778</v>
      </c>
      <c r="AR551" t="s">
        <v>5779</v>
      </c>
      <c r="AS551" t="s">
        <v>74</v>
      </c>
      <c r="AT551" t="s">
        <v>74</v>
      </c>
      <c r="AU551">
        <v>1992</v>
      </c>
      <c r="AV551">
        <v>34</v>
      </c>
      <c r="AW551" t="s">
        <v>74</v>
      </c>
      <c r="AX551" t="s">
        <v>74</v>
      </c>
      <c r="AY551" t="s">
        <v>74</v>
      </c>
      <c r="AZ551" t="s">
        <v>74</v>
      </c>
      <c r="BA551" t="s">
        <v>74</v>
      </c>
      <c r="BB551">
        <v>271</v>
      </c>
      <c r="BC551">
        <v>275</v>
      </c>
      <c r="BD551" t="s">
        <v>74</v>
      </c>
      <c r="BE551" t="s">
        <v>74</v>
      </c>
      <c r="BF551" t="s">
        <v>74</v>
      </c>
      <c r="BG551" t="s">
        <v>74</v>
      </c>
      <c r="BH551" t="s">
        <v>74</v>
      </c>
      <c r="BI551">
        <v>5</v>
      </c>
      <c r="BJ551" t="s">
        <v>5780</v>
      </c>
      <c r="BK551" t="s">
        <v>5781</v>
      </c>
      <c r="BL551" t="s">
        <v>5780</v>
      </c>
      <c r="BM551" t="s">
        <v>5782</v>
      </c>
      <c r="BN551" t="s">
        <v>74</v>
      </c>
      <c r="BO551" t="s">
        <v>74</v>
      </c>
      <c r="BP551" t="s">
        <v>74</v>
      </c>
      <c r="BQ551" t="s">
        <v>74</v>
      </c>
      <c r="BR551" t="s">
        <v>95</v>
      </c>
      <c r="BS551" t="s">
        <v>5867</v>
      </c>
      <c r="BT551" t="str">
        <f>HYPERLINK("https%3A%2F%2Fwww.webofscience.com%2Fwos%2Fwoscc%2Ffull-record%2FWOS:A1992BW64S00025","View Full Record in Web of Science")</f>
        <v>View Full Record in Web of Science</v>
      </c>
    </row>
    <row r="552" spans="1:72" x14ac:dyDescent="0.15">
      <c r="A552" t="s">
        <v>5767</v>
      </c>
      <c r="B552" t="s">
        <v>5868</v>
      </c>
      <c r="C552" t="s">
        <v>74</v>
      </c>
      <c r="D552" t="s">
        <v>5769</v>
      </c>
      <c r="E552" t="s">
        <v>74</v>
      </c>
      <c r="F552" t="s">
        <v>5868</v>
      </c>
      <c r="G552" t="s">
        <v>74</v>
      </c>
      <c r="H552" t="s">
        <v>74</v>
      </c>
      <c r="I552" t="s">
        <v>5869</v>
      </c>
      <c r="J552" t="s">
        <v>5771</v>
      </c>
      <c r="K552" t="s">
        <v>5772</v>
      </c>
      <c r="L552" t="s">
        <v>74</v>
      </c>
      <c r="M552" t="s">
        <v>77</v>
      </c>
      <c r="N552" t="s">
        <v>5773</v>
      </c>
      <c r="O552" t="s">
        <v>5774</v>
      </c>
      <c r="P552" t="s">
        <v>5775</v>
      </c>
      <c r="Q552" t="s">
        <v>5776</v>
      </c>
      <c r="R552" t="s">
        <v>74</v>
      </c>
      <c r="S552" t="s">
        <v>74</v>
      </c>
      <c r="T552" t="s">
        <v>74</v>
      </c>
      <c r="U552" t="s">
        <v>74</v>
      </c>
      <c r="V552" t="s">
        <v>74</v>
      </c>
      <c r="W552" t="s">
        <v>74</v>
      </c>
      <c r="X552" t="s">
        <v>74</v>
      </c>
      <c r="Y552" t="s">
        <v>74</v>
      </c>
      <c r="Z552" t="s">
        <v>74</v>
      </c>
      <c r="AA552" t="s">
        <v>74</v>
      </c>
      <c r="AB552" t="s">
        <v>74</v>
      </c>
      <c r="AC552" t="s">
        <v>74</v>
      </c>
      <c r="AD552" t="s">
        <v>74</v>
      </c>
      <c r="AE552" t="s">
        <v>74</v>
      </c>
      <c r="AF552" t="s">
        <v>74</v>
      </c>
      <c r="AG552">
        <v>0</v>
      </c>
      <c r="AH552">
        <v>0</v>
      </c>
      <c r="AI552">
        <v>0</v>
      </c>
      <c r="AJ552">
        <v>0</v>
      </c>
      <c r="AK552">
        <v>0</v>
      </c>
      <c r="AL552" t="s">
        <v>5777</v>
      </c>
      <c r="AM552" t="s">
        <v>567</v>
      </c>
      <c r="AN552" t="s">
        <v>567</v>
      </c>
      <c r="AO552" t="s">
        <v>74</v>
      </c>
      <c r="AP552" t="s">
        <v>74</v>
      </c>
      <c r="AQ552" t="s">
        <v>5778</v>
      </c>
      <c r="AR552" t="s">
        <v>5779</v>
      </c>
      <c r="AS552" t="s">
        <v>74</v>
      </c>
      <c r="AT552" t="s">
        <v>74</v>
      </c>
      <c r="AU552">
        <v>1992</v>
      </c>
      <c r="AV552">
        <v>34</v>
      </c>
      <c r="AW552" t="s">
        <v>74</v>
      </c>
      <c r="AX552" t="s">
        <v>74</v>
      </c>
      <c r="AY552" t="s">
        <v>74</v>
      </c>
      <c r="AZ552" t="s">
        <v>74</v>
      </c>
      <c r="BA552" t="s">
        <v>74</v>
      </c>
      <c r="BB552">
        <v>277</v>
      </c>
      <c r="BC552">
        <v>284</v>
      </c>
      <c r="BD552" t="s">
        <v>74</v>
      </c>
      <c r="BE552" t="s">
        <v>74</v>
      </c>
      <c r="BF552" t="s">
        <v>74</v>
      </c>
      <c r="BG552" t="s">
        <v>74</v>
      </c>
      <c r="BH552" t="s">
        <v>74</v>
      </c>
      <c r="BI552">
        <v>8</v>
      </c>
      <c r="BJ552" t="s">
        <v>5780</v>
      </c>
      <c r="BK552" t="s">
        <v>5781</v>
      </c>
      <c r="BL552" t="s">
        <v>5780</v>
      </c>
      <c r="BM552" t="s">
        <v>5782</v>
      </c>
      <c r="BN552" t="s">
        <v>74</v>
      </c>
      <c r="BO552" t="s">
        <v>74</v>
      </c>
      <c r="BP552" t="s">
        <v>74</v>
      </c>
      <c r="BQ552" t="s">
        <v>74</v>
      </c>
      <c r="BR552" t="s">
        <v>95</v>
      </c>
      <c r="BS552" t="s">
        <v>5870</v>
      </c>
      <c r="BT552" t="str">
        <f>HYPERLINK("https%3A%2F%2Fwww.webofscience.com%2Fwos%2Fwoscc%2Ffull-record%2FWOS:A1992BW64S00026","View Full Record in Web of Science")</f>
        <v>View Full Record in Web of Science</v>
      </c>
    </row>
    <row r="553" spans="1:72" x14ac:dyDescent="0.15">
      <c r="A553" t="s">
        <v>5767</v>
      </c>
      <c r="B553" t="s">
        <v>5871</v>
      </c>
      <c r="C553" t="s">
        <v>74</v>
      </c>
      <c r="D553" t="s">
        <v>5769</v>
      </c>
      <c r="E553" t="s">
        <v>74</v>
      </c>
      <c r="F553" t="s">
        <v>5871</v>
      </c>
      <c r="G553" t="s">
        <v>74</v>
      </c>
      <c r="H553" t="s">
        <v>74</v>
      </c>
      <c r="I553" t="s">
        <v>5872</v>
      </c>
      <c r="J553" t="s">
        <v>5771</v>
      </c>
      <c r="K553" t="s">
        <v>5772</v>
      </c>
      <c r="L553" t="s">
        <v>74</v>
      </c>
      <c r="M553" t="s">
        <v>77</v>
      </c>
      <c r="N553" t="s">
        <v>5773</v>
      </c>
      <c r="O553" t="s">
        <v>5774</v>
      </c>
      <c r="P553" t="s">
        <v>5775</v>
      </c>
      <c r="Q553" t="s">
        <v>5776</v>
      </c>
      <c r="R553" t="s">
        <v>74</v>
      </c>
      <c r="S553" t="s">
        <v>74</v>
      </c>
      <c r="T553" t="s">
        <v>74</v>
      </c>
      <c r="U553" t="s">
        <v>74</v>
      </c>
      <c r="V553" t="s">
        <v>74</v>
      </c>
      <c r="W553" t="s">
        <v>74</v>
      </c>
      <c r="X553" t="s">
        <v>74</v>
      </c>
      <c r="Y553" t="s">
        <v>74</v>
      </c>
      <c r="Z553" t="s">
        <v>74</v>
      </c>
      <c r="AA553" t="s">
        <v>2099</v>
      </c>
      <c r="AB553" t="s">
        <v>74</v>
      </c>
      <c r="AC553" t="s">
        <v>74</v>
      </c>
      <c r="AD553" t="s">
        <v>74</v>
      </c>
      <c r="AE553" t="s">
        <v>74</v>
      </c>
      <c r="AF553" t="s">
        <v>74</v>
      </c>
      <c r="AG553">
        <v>0</v>
      </c>
      <c r="AH553">
        <v>0</v>
      </c>
      <c r="AI553">
        <v>0</v>
      </c>
      <c r="AJ553">
        <v>0</v>
      </c>
      <c r="AK553">
        <v>0</v>
      </c>
      <c r="AL553" t="s">
        <v>5777</v>
      </c>
      <c r="AM553" t="s">
        <v>567</v>
      </c>
      <c r="AN553" t="s">
        <v>567</v>
      </c>
      <c r="AO553" t="s">
        <v>74</v>
      </c>
      <c r="AP553" t="s">
        <v>74</v>
      </c>
      <c r="AQ553" t="s">
        <v>5778</v>
      </c>
      <c r="AR553" t="s">
        <v>5779</v>
      </c>
      <c r="AS553" t="s">
        <v>74</v>
      </c>
      <c r="AT553" t="s">
        <v>74</v>
      </c>
      <c r="AU553">
        <v>1992</v>
      </c>
      <c r="AV553">
        <v>34</v>
      </c>
      <c r="AW553" t="s">
        <v>74</v>
      </c>
      <c r="AX553" t="s">
        <v>74</v>
      </c>
      <c r="AY553" t="s">
        <v>74</v>
      </c>
      <c r="AZ553" t="s">
        <v>74</v>
      </c>
      <c r="BA553" t="s">
        <v>74</v>
      </c>
      <c r="BB553">
        <v>285</v>
      </c>
      <c r="BC553">
        <v>316</v>
      </c>
      <c r="BD553" t="s">
        <v>74</v>
      </c>
      <c r="BE553" t="s">
        <v>74</v>
      </c>
      <c r="BF553" t="s">
        <v>74</v>
      </c>
      <c r="BG553" t="s">
        <v>74</v>
      </c>
      <c r="BH553" t="s">
        <v>74</v>
      </c>
      <c r="BI553">
        <v>32</v>
      </c>
      <c r="BJ553" t="s">
        <v>5780</v>
      </c>
      <c r="BK553" t="s">
        <v>5781</v>
      </c>
      <c r="BL553" t="s">
        <v>5780</v>
      </c>
      <c r="BM553" t="s">
        <v>5782</v>
      </c>
      <c r="BN553" t="s">
        <v>74</v>
      </c>
      <c r="BO553" t="s">
        <v>74</v>
      </c>
      <c r="BP553" t="s">
        <v>74</v>
      </c>
      <c r="BQ553" t="s">
        <v>74</v>
      </c>
      <c r="BR553" t="s">
        <v>95</v>
      </c>
      <c r="BS553" t="s">
        <v>5873</v>
      </c>
      <c r="BT553" t="str">
        <f>HYPERLINK("https%3A%2F%2Fwww.webofscience.com%2Fwos%2Fwoscc%2Ffull-record%2FWOS:A1992BW64S00027","View Full Record in Web of Science")</f>
        <v>View Full Record in Web of Science</v>
      </c>
    </row>
    <row r="554" spans="1:72" x14ac:dyDescent="0.15">
      <c r="A554" t="s">
        <v>5767</v>
      </c>
      <c r="B554" t="s">
        <v>5874</v>
      </c>
      <c r="C554" t="s">
        <v>74</v>
      </c>
      <c r="D554" t="s">
        <v>5769</v>
      </c>
      <c r="E554" t="s">
        <v>74</v>
      </c>
      <c r="F554" t="s">
        <v>5874</v>
      </c>
      <c r="G554" t="s">
        <v>74</v>
      </c>
      <c r="H554" t="s">
        <v>74</v>
      </c>
      <c r="I554" t="s">
        <v>5875</v>
      </c>
      <c r="J554" t="s">
        <v>5771</v>
      </c>
      <c r="K554" t="s">
        <v>5772</v>
      </c>
      <c r="L554" t="s">
        <v>74</v>
      </c>
      <c r="M554" t="s">
        <v>77</v>
      </c>
      <c r="N554" t="s">
        <v>5773</v>
      </c>
      <c r="O554" t="s">
        <v>5774</v>
      </c>
      <c r="P554" t="s">
        <v>5775</v>
      </c>
      <c r="Q554" t="s">
        <v>5776</v>
      </c>
      <c r="R554" t="s">
        <v>74</v>
      </c>
      <c r="S554" t="s">
        <v>74</v>
      </c>
      <c r="T554" t="s">
        <v>74</v>
      </c>
      <c r="U554" t="s">
        <v>74</v>
      </c>
      <c r="V554" t="s">
        <v>74</v>
      </c>
      <c r="W554" t="s">
        <v>74</v>
      </c>
      <c r="X554" t="s">
        <v>74</v>
      </c>
      <c r="Y554" t="s">
        <v>74</v>
      </c>
      <c r="Z554" t="s">
        <v>74</v>
      </c>
      <c r="AA554" t="s">
        <v>2099</v>
      </c>
      <c r="AB554" t="s">
        <v>74</v>
      </c>
      <c r="AC554" t="s">
        <v>74</v>
      </c>
      <c r="AD554" t="s">
        <v>74</v>
      </c>
      <c r="AE554" t="s">
        <v>74</v>
      </c>
      <c r="AF554" t="s">
        <v>74</v>
      </c>
      <c r="AG554">
        <v>0</v>
      </c>
      <c r="AH554">
        <v>0</v>
      </c>
      <c r="AI554">
        <v>0</v>
      </c>
      <c r="AJ554">
        <v>0</v>
      </c>
      <c r="AK554">
        <v>0</v>
      </c>
      <c r="AL554" t="s">
        <v>5777</v>
      </c>
      <c r="AM554" t="s">
        <v>567</v>
      </c>
      <c r="AN554" t="s">
        <v>567</v>
      </c>
      <c r="AO554" t="s">
        <v>74</v>
      </c>
      <c r="AP554" t="s">
        <v>74</v>
      </c>
      <c r="AQ554" t="s">
        <v>5778</v>
      </c>
      <c r="AR554" t="s">
        <v>5779</v>
      </c>
      <c r="AS554" t="s">
        <v>74</v>
      </c>
      <c r="AT554" t="s">
        <v>74</v>
      </c>
      <c r="AU554">
        <v>1992</v>
      </c>
      <c r="AV554">
        <v>34</v>
      </c>
      <c r="AW554" t="s">
        <v>74</v>
      </c>
      <c r="AX554" t="s">
        <v>74</v>
      </c>
      <c r="AY554" t="s">
        <v>74</v>
      </c>
      <c r="AZ554" t="s">
        <v>74</v>
      </c>
      <c r="BA554" t="s">
        <v>74</v>
      </c>
      <c r="BB554">
        <v>317</v>
      </c>
      <c r="BC554">
        <v>329</v>
      </c>
      <c r="BD554" t="s">
        <v>74</v>
      </c>
      <c r="BE554" t="s">
        <v>74</v>
      </c>
      <c r="BF554" t="s">
        <v>74</v>
      </c>
      <c r="BG554" t="s">
        <v>74</v>
      </c>
      <c r="BH554" t="s">
        <v>74</v>
      </c>
      <c r="BI554">
        <v>13</v>
      </c>
      <c r="BJ554" t="s">
        <v>5780</v>
      </c>
      <c r="BK554" t="s">
        <v>5781</v>
      </c>
      <c r="BL554" t="s">
        <v>5780</v>
      </c>
      <c r="BM554" t="s">
        <v>5782</v>
      </c>
      <c r="BN554" t="s">
        <v>74</v>
      </c>
      <c r="BO554" t="s">
        <v>74</v>
      </c>
      <c r="BP554" t="s">
        <v>74</v>
      </c>
      <c r="BQ554" t="s">
        <v>74</v>
      </c>
      <c r="BR554" t="s">
        <v>95</v>
      </c>
      <c r="BS554" t="s">
        <v>5876</v>
      </c>
      <c r="BT554" t="str">
        <f>HYPERLINK("https%3A%2F%2Fwww.webofscience.com%2Fwos%2Fwoscc%2Ffull-record%2FWOS:A1992BW64S00028","View Full Record in Web of Science")</f>
        <v>View Full Record in Web of Science</v>
      </c>
    </row>
    <row r="555" spans="1:72" x14ac:dyDescent="0.15">
      <c r="A555" t="s">
        <v>5767</v>
      </c>
      <c r="B555" t="s">
        <v>5877</v>
      </c>
      <c r="C555" t="s">
        <v>74</v>
      </c>
      <c r="D555" t="s">
        <v>5769</v>
      </c>
      <c r="E555" t="s">
        <v>74</v>
      </c>
      <c r="F555" t="s">
        <v>5877</v>
      </c>
      <c r="G555" t="s">
        <v>74</v>
      </c>
      <c r="H555" t="s">
        <v>74</v>
      </c>
      <c r="I555" t="s">
        <v>5878</v>
      </c>
      <c r="J555" t="s">
        <v>5771</v>
      </c>
      <c r="K555" t="s">
        <v>5772</v>
      </c>
      <c r="L555" t="s">
        <v>74</v>
      </c>
      <c r="M555" t="s">
        <v>77</v>
      </c>
      <c r="N555" t="s">
        <v>5773</v>
      </c>
      <c r="O555" t="s">
        <v>5774</v>
      </c>
      <c r="P555" t="s">
        <v>5775</v>
      </c>
      <c r="Q555" t="s">
        <v>5776</v>
      </c>
      <c r="R555" t="s">
        <v>74</v>
      </c>
      <c r="S555" t="s">
        <v>74</v>
      </c>
      <c r="T555" t="s">
        <v>74</v>
      </c>
      <c r="U555" t="s">
        <v>74</v>
      </c>
      <c r="V555" t="s">
        <v>74</v>
      </c>
      <c r="W555" t="s">
        <v>74</v>
      </c>
      <c r="X555" t="s">
        <v>74</v>
      </c>
      <c r="Y555" t="s">
        <v>74</v>
      </c>
      <c r="Z555" t="s">
        <v>74</v>
      </c>
      <c r="AA555" t="s">
        <v>2099</v>
      </c>
      <c r="AB555" t="s">
        <v>74</v>
      </c>
      <c r="AC555" t="s">
        <v>74</v>
      </c>
      <c r="AD555" t="s">
        <v>74</v>
      </c>
      <c r="AE555" t="s">
        <v>74</v>
      </c>
      <c r="AF555" t="s">
        <v>74</v>
      </c>
      <c r="AG555">
        <v>0</v>
      </c>
      <c r="AH555">
        <v>0</v>
      </c>
      <c r="AI555">
        <v>0</v>
      </c>
      <c r="AJ555">
        <v>0</v>
      </c>
      <c r="AK555">
        <v>0</v>
      </c>
      <c r="AL555" t="s">
        <v>5777</v>
      </c>
      <c r="AM555" t="s">
        <v>567</v>
      </c>
      <c r="AN555" t="s">
        <v>567</v>
      </c>
      <c r="AO555" t="s">
        <v>74</v>
      </c>
      <c r="AP555" t="s">
        <v>74</v>
      </c>
      <c r="AQ555" t="s">
        <v>5778</v>
      </c>
      <c r="AR555" t="s">
        <v>5779</v>
      </c>
      <c r="AS555" t="s">
        <v>74</v>
      </c>
      <c r="AT555" t="s">
        <v>74</v>
      </c>
      <c r="AU555">
        <v>1992</v>
      </c>
      <c r="AV555">
        <v>34</v>
      </c>
      <c r="AW555" t="s">
        <v>74</v>
      </c>
      <c r="AX555" t="s">
        <v>74</v>
      </c>
      <c r="AY555" t="s">
        <v>74</v>
      </c>
      <c r="AZ555" t="s">
        <v>74</v>
      </c>
      <c r="BA555" t="s">
        <v>74</v>
      </c>
      <c r="BB555">
        <v>331</v>
      </c>
      <c r="BC555">
        <v>347</v>
      </c>
      <c r="BD555" t="s">
        <v>74</v>
      </c>
      <c r="BE555" t="s">
        <v>74</v>
      </c>
      <c r="BF555" t="s">
        <v>74</v>
      </c>
      <c r="BG555" t="s">
        <v>74</v>
      </c>
      <c r="BH555" t="s">
        <v>74</v>
      </c>
      <c r="BI555">
        <v>17</v>
      </c>
      <c r="BJ555" t="s">
        <v>5780</v>
      </c>
      <c r="BK555" t="s">
        <v>5781</v>
      </c>
      <c r="BL555" t="s">
        <v>5780</v>
      </c>
      <c r="BM555" t="s">
        <v>5782</v>
      </c>
      <c r="BN555" t="s">
        <v>74</v>
      </c>
      <c r="BO555" t="s">
        <v>74</v>
      </c>
      <c r="BP555" t="s">
        <v>74</v>
      </c>
      <c r="BQ555" t="s">
        <v>74</v>
      </c>
      <c r="BR555" t="s">
        <v>95</v>
      </c>
      <c r="BS555" t="s">
        <v>5879</v>
      </c>
      <c r="BT555" t="str">
        <f>HYPERLINK("https%3A%2F%2Fwww.webofscience.com%2Fwos%2Fwoscc%2Ffull-record%2FWOS:A1992BW64S00029","View Full Record in Web of Science")</f>
        <v>View Full Record in Web of Science</v>
      </c>
    </row>
    <row r="556" spans="1:72" x14ac:dyDescent="0.15">
      <c r="A556" t="s">
        <v>5767</v>
      </c>
      <c r="B556" t="s">
        <v>5880</v>
      </c>
      <c r="C556" t="s">
        <v>74</v>
      </c>
      <c r="D556" t="s">
        <v>5769</v>
      </c>
      <c r="E556" t="s">
        <v>74</v>
      </c>
      <c r="F556" t="s">
        <v>5880</v>
      </c>
      <c r="G556" t="s">
        <v>74</v>
      </c>
      <c r="H556" t="s">
        <v>74</v>
      </c>
      <c r="I556" t="s">
        <v>5881</v>
      </c>
      <c r="J556" t="s">
        <v>5771</v>
      </c>
      <c r="K556" t="s">
        <v>5772</v>
      </c>
      <c r="L556" t="s">
        <v>74</v>
      </c>
      <c r="M556" t="s">
        <v>77</v>
      </c>
      <c r="N556" t="s">
        <v>5773</v>
      </c>
      <c r="O556" t="s">
        <v>5774</v>
      </c>
      <c r="P556" t="s">
        <v>5775</v>
      </c>
      <c r="Q556" t="s">
        <v>5776</v>
      </c>
      <c r="R556" t="s">
        <v>74</v>
      </c>
      <c r="S556" t="s">
        <v>74</v>
      </c>
      <c r="T556" t="s">
        <v>74</v>
      </c>
      <c r="U556" t="s">
        <v>74</v>
      </c>
      <c r="V556" t="s">
        <v>74</v>
      </c>
      <c r="W556" t="s">
        <v>74</v>
      </c>
      <c r="X556" t="s">
        <v>74</v>
      </c>
      <c r="Y556" t="s">
        <v>74</v>
      </c>
      <c r="Z556" t="s">
        <v>74</v>
      </c>
      <c r="AA556" t="s">
        <v>74</v>
      </c>
      <c r="AB556" t="s">
        <v>74</v>
      </c>
      <c r="AC556" t="s">
        <v>74</v>
      </c>
      <c r="AD556" t="s">
        <v>74</v>
      </c>
      <c r="AE556" t="s">
        <v>74</v>
      </c>
      <c r="AF556" t="s">
        <v>74</v>
      </c>
      <c r="AG556">
        <v>0</v>
      </c>
      <c r="AH556">
        <v>0</v>
      </c>
      <c r="AI556">
        <v>0</v>
      </c>
      <c r="AJ556">
        <v>0</v>
      </c>
      <c r="AK556">
        <v>0</v>
      </c>
      <c r="AL556" t="s">
        <v>5777</v>
      </c>
      <c r="AM556" t="s">
        <v>567</v>
      </c>
      <c r="AN556" t="s">
        <v>567</v>
      </c>
      <c r="AO556" t="s">
        <v>74</v>
      </c>
      <c r="AP556" t="s">
        <v>74</v>
      </c>
      <c r="AQ556" t="s">
        <v>5778</v>
      </c>
      <c r="AR556" t="s">
        <v>5779</v>
      </c>
      <c r="AS556" t="s">
        <v>74</v>
      </c>
      <c r="AT556" t="s">
        <v>74</v>
      </c>
      <c r="AU556">
        <v>1992</v>
      </c>
      <c r="AV556">
        <v>34</v>
      </c>
      <c r="AW556" t="s">
        <v>74</v>
      </c>
      <c r="AX556" t="s">
        <v>74</v>
      </c>
      <c r="AY556" t="s">
        <v>74</v>
      </c>
      <c r="AZ556" t="s">
        <v>74</v>
      </c>
      <c r="BA556" t="s">
        <v>74</v>
      </c>
      <c r="BB556">
        <v>351</v>
      </c>
      <c r="BC556">
        <v>359</v>
      </c>
      <c r="BD556" t="s">
        <v>74</v>
      </c>
      <c r="BE556" t="s">
        <v>74</v>
      </c>
      <c r="BF556" t="s">
        <v>74</v>
      </c>
      <c r="BG556" t="s">
        <v>74</v>
      </c>
      <c r="BH556" t="s">
        <v>74</v>
      </c>
      <c r="BI556">
        <v>9</v>
      </c>
      <c r="BJ556" t="s">
        <v>5780</v>
      </c>
      <c r="BK556" t="s">
        <v>5781</v>
      </c>
      <c r="BL556" t="s">
        <v>5780</v>
      </c>
      <c r="BM556" t="s">
        <v>5782</v>
      </c>
      <c r="BN556" t="s">
        <v>74</v>
      </c>
      <c r="BO556" t="s">
        <v>74</v>
      </c>
      <c r="BP556" t="s">
        <v>74</v>
      </c>
      <c r="BQ556" t="s">
        <v>74</v>
      </c>
      <c r="BR556" t="s">
        <v>95</v>
      </c>
      <c r="BS556" t="s">
        <v>5882</v>
      </c>
      <c r="BT556" t="str">
        <f>HYPERLINK("https%3A%2F%2Fwww.webofscience.com%2Fwos%2Fwoscc%2Ffull-record%2FWOS:A1992BW64S00030","View Full Record in Web of Science")</f>
        <v>View Full Record in Web of Science</v>
      </c>
    </row>
    <row r="557" spans="1:72" x14ac:dyDescent="0.15">
      <c r="A557" t="s">
        <v>5767</v>
      </c>
      <c r="B557" t="s">
        <v>5883</v>
      </c>
      <c r="C557" t="s">
        <v>74</v>
      </c>
      <c r="D557" t="s">
        <v>5769</v>
      </c>
      <c r="E557" t="s">
        <v>74</v>
      </c>
      <c r="F557" t="s">
        <v>5883</v>
      </c>
      <c r="G557" t="s">
        <v>74</v>
      </c>
      <c r="H557" t="s">
        <v>74</v>
      </c>
      <c r="I557" t="s">
        <v>5884</v>
      </c>
      <c r="J557" t="s">
        <v>5771</v>
      </c>
      <c r="K557" t="s">
        <v>5772</v>
      </c>
      <c r="L557" t="s">
        <v>74</v>
      </c>
      <c r="M557" t="s">
        <v>77</v>
      </c>
      <c r="N557" t="s">
        <v>5773</v>
      </c>
      <c r="O557" t="s">
        <v>5774</v>
      </c>
      <c r="P557" t="s">
        <v>5775</v>
      </c>
      <c r="Q557" t="s">
        <v>5776</v>
      </c>
      <c r="R557" t="s">
        <v>74</v>
      </c>
      <c r="S557" t="s">
        <v>74</v>
      </c>
      <c r="T557" t="s">
        <v>74</v>
      </c>
      <c r="U557" t="s">
        <v>74</v>
      </c>
      <c r="V557" t="s">
        <v>74</v>
      </c>
      <c r="W557" t="s">
        <v>74</v>
      </c>
      <c r="X557" t="s">
        <v>74</v>
      </c>
      <c r="Y557" t="s">
        <v>74</v>
      </c>
      <c r="Z557" t="s">
        <v>74</v>
      </c>
      <c r="AA557" t="s">
        <v>74</v>
      </c>
      <c r="AB557" t="s">
        <v>74</v>
      </c>
      <c r="AC557" t="s">
        <v>74</v>
      </c>
      <c r="AD557" t="s">
        <v>74</v>
      </c>
      <c r="AE557" t="s">
        <v>74</v>
      </c>
      <c r="AF557" t="s">
        <v>74</v>
      </c>
      <c r="AG557">
        <v>0</v>
      </c>
      <c r="AH557">
        <v>0</v>
      </c>
      <c r="AI557">
        <v>0</v>
      </c>
      <c r="AJ557">
        <v>0</v>
      </c>
      <c r="AK557">
        <v>0</v>
      </c>
      <c r="AL557" t="s">
        <v>5777</v>
      </c>
      <c r="AM557" t="s">
        <v>567</v>
      </c>
      <c r="AN557" t="s">
        <v>567</v>
      </c>
      <c r="AO557" t="s">
        <v>74</v>
      </c>
      <c r="AP557" t="s">
        <v>74</v>
      </c>
      <c r="AQ557" t="s">
        <v>5778</v>
      </c>
      <c r="AR557" t="s">
        <v>5779</v>
      </c>
      <c r="AS557" t="s">
        <v>74</v>
      </c>
      <c r="AT557" t="s">
        <v>74</v>
      </c>
      <c r="AU557">
        <v>1992</v>
      </c>
      <c r="AV557">
        <v>34</v>
      </c>
      <c r="AW557" t="s">
        <v>74</v>
      </c>
      <c r="AX557" t="s">
        <v>74</v>
      </c>
      <c r="AY557" t="s">
        <v>74</v>
      </c>
      <c r="AZ557" t="s">
        <v>74</v>
      </c>
      <c r="BA557" t="s">
        <v>74</v>
      </c>
      <c r="BB557">
        <v>361</v>
      </c>
      <c r="BC557">
        <v>374</v>
      </c>
      <c r="BD557" t="s">
        <v>74</v>
      </c>
      <c r="BE557" t="s">
        <v>74</v>
      </c>
      <c r="BF557" t="s">
        <v>74</v>
      </c>
      <c r="BG557" t="s">
        <v>74</v>
      </c>
      <c r="BH557" t="s">
        <v>74</v>
      </c>
      <c r="BI557">
        <v>14</v>
      </c>
      <c r="BJ557" t="s">
        <v>5780</v>
      </c>
      <c r="BK557" t="s">
        <v>5781</v>
      </c>
      <c r="BL557" t="s">
        <v>5780</v>
      </c>
      <c r="BM557" t="s">
        <v>5782</v>
      </c>
      <c r="BN557" t="s">
        <v>74</v>
      </c>
      <c r="BO557" t="s">
        <v>74</v>
      </c>
      <c r="BP557" t="s">
        <v>74</v>
      </c>
      <c r="BQ557" t="s">
        <v>74</v>
      </c>
      <c r="BR557" t="s">
        <v>95</v>
      </c>
      <c r="BS557" t="s">
        <v>5885</v>
      </c>
      <c r="BT557" t="str">
        <f>HYPERLINK("https%3A%2F%2Fwww.webofscience.com%2Fwos%2Fwoscc%2Ffull-record%2FWOS:A1992BW64S00031","View Full Record in Web of Science")</f>
        <v>View Full Record in Web of Science</v>
      </c>
    </row>
    <row r="558" spans="1:72" x14ac:dyDescent="0.15">
      <c r="A558" t="s">
        <v>5767</v>
      </c>
      <c r="B558" t="s">
        <v>5886</v>
      </c>
      <c r="C558" t="s">
        <v>74</v>
      </c>
      <c r="D558" t="s">
        <v>5769</v>
      </c>
      <c r="E558" t="s">
        <v>74</v>
      </c>
      <c r="F558" t="s">
        <v>5886</v>
      </c>
      <c r="G558" t="s">
        <v>74</v>
      </c>
      <c r="H558" t="s">
        <v>74</v>
      </c>
      <c r="I558" t="s">
        <v>5887</v>
      </c>
      <c r="J558" t="s">
        <v>5771</v>
      </c>
      <c r="K558" t="s">
        <v>5772</v>
      </c>
      <c r="L558" t="s">
        <v>74</v>
      </c>
      <c r="M558" t="s">
        <v>77</v>
      </c>
      <c r="N558" t="s">
        <v>5773</v>
      </c>
      <c r="O558" t="s">
        <v>5774</v>
      </c>
      <c r="P558" t="s">
        <v>5775</v>
      </c>
      <c r="Q558" t="s">
        <v>5776</v>
      </c>
      <c r="R558" t="s">
        <v>74</v>
      </c>
      <c r="S558" t="s">
        <v>74</v>
      </c>
      <c r="T558" t="s">
        <v>74</v>
      </c>
      <c r="U558" t="s">
        <v>74</v>
      </c>
      <c r="V558" t="s">
        <v>74</v>
      </c>
      <c r="W558" t="s">
        <v>74</v>
      </c>
      <c r="X558" t="s">
        <v>74</v>
      </c>
      <c r="Y558" t="s">
        <v>74</v>
      </c>
      <c r="Z558" t="s">
        <v>74</v>
      </c>
      <c r="AA558" t="s">
        <v>5888</v>
      </c>
      <c r="AB558" t="s">
        <v>5889</v>
      </c>
      <c r="AC558" t="s">
        <v>74</v>
      </c>
      <c r="AD558" t="s">
        <v>74</v>
      </c>
      <c r="AE558" t="s">
        <v>74</v>
      </c>
      <c r="AF558" t="s">
        <v>74</v>
      </c>
      <c r="AG558">
        <v>0</v>
      </c>
      <c r="AH558">
        <v>0</v>
      </c>
      <c r="AI558">
        <v>0</v>
      </c>
      <c r="AJ558">
        <v>0</v>
      </c>
      <c r="AK558">
        <v>0</v>
      </c>
      <c r="AL558" t="s">
        <v>5777</v>
      </c>
      <c r="AM558" t="s">
        <v>567</v>
      </c>
      <c r="AN558" t="s">
        <v>567</v>
      </c>
      <c r="AO558" t="s">
        <v>74</v>
      </c>
      <c r="AP558" t="s">
        <v>74</v>
      </c>
      <c r="AQ558" t="s">
        <v>5778</v>
      </c>
      <c r="AR558" t="s">
        <v>5779</v>
      </c>
      <c r="AS558" t="s">
        <v>74</v>
      </c>
      <c r="AT558" t="s">
        <v>74</v>
      </c>
      <c r="AU558">
        <v>1992</v>
      </c>
      <c r="AV558">
        <v>34</v>
      </c>
      <c r="AW558" t="s">
        <v>74</v>
      </c>
      <c r="AX558" t="s">
        <v>74</v>
      </c>
      <c r="AY558" t="s">
        <v>74</v>
      </c>
      <c r="AZ558" t="s">
        <v>74</v>
      </c>
      <c r="BA558" t="s">
        <v>74</v>
      </c>
      <c r="BB558">
        <v>375</v>
      </c>
      <c r="BC558">
        <v>383</v>
      </c>
      <c r="BD558" t="s">
        <v>74</v>
      </c>
      <c r="BE558" t="s">
        <v>74</v>
      </c>
      <c r="BF558" t="s">
        <v>74</v>
      </c>
      <c r="BG558" t="s">
        <v>74</v>
      </c>
      <c r="BH558" t="s">
        <v>74</v>
      </c>
      <c r="BI558">
        <v>9</v>
      </c>
      <c r="BJ558" t="s">
        <v>5780</v>
      </c>
      <c r="BK558" t="s">
        <v>5781</v>
      </c>
      <c r="BL558" t="s">
        <v>5780</v>
      </c>
      <c r="BM558" t="s">
        <v>5782</v>
      </c>
      <c r="BN558" t="s">
        <v>74</v>
      </c>
      <c r="BO558" t="s">
        <v>74</v>
      </c>
      <c r="BP558" t="s">
        <v>74</v>
      </c>
      <c r="BQ558" t="s">
        <v>74</v>
      </c>
      <c r="BR558" t="s">
        <v>95</v>
      </c>
      <c r="BS558" t="s">
        <v>5890</v>
      </c>
      <c r="BT558" t="str">
        <f>HYPERLINK("https%3A%2F%2Fwww.webofscience.com%2Fwos%2Fwoscc%2Ffull-record%2FWOS:A1992BW64S00032","View Full Record in Web of Science")</f>
        <v>View Full Record in Web of Science</v>
      </c>
    </row>
    <row r="559" spans="1:72" x14ac:dyDescent="0.15">
      <c r="A559" t="s">
        <v>5767</v>
      </c>
      <c r="B559" t="s">
        <v>5891</v>
      </c>
      <c r="C559" t="s">
        <v>74</v>
      </c>
      <c r="D559" t="s">
        <v>5769</v>
      </c>
      <c r="E559" t="s">
        <v>74</v>
      </c>
      <c r="F559" t="s">
        <v>5891</v>
      </c>
      <c r="G559" t="s">
        <v>74</v>
      </c>
      <c r="H559" t="s">
        <v>74</v>
      </c>
      <c r="I559" t="s">
        <v>5892</v>
      </c>
      <c r="J559" t="s">
        <v>5771</v>
      </c>
      <c r="K559" t="s">
        <v>5772</v>
      </c>
      <c r="L559" t="s">
        <v>74</v>
      </c>
      <c r="M559" t="s">
        <v>77</v>
      </c>
      <c r="N559" t="s">
        <v>5773</v>
      </c>
      <c r="O559" t="s">
        <v>5774</v>
      </c>
      <c r="P559" t="s">
        <v>5775</v>
      </c>
      <c r="Q559" t="s">
        <v>5776</v>
      </c>
      <c r="R559" t="s">
        <v>74</v>
      </c>
      <c r="S559" t="s">
        <v>74</v>
      </c>
      <c r="T559" t="s">
        <v>74</v>
      </c>
      <c r="U559" t="s">
        <v>74</v>
      </c>
      <c r="V559" t="s">
        <v>74</v>
      </c>
      <c r="W559" t="s">
        <v>74</v>
      </c>
      <c r="X559" t="s">
        <v>74</v>
      </c>
      <c r="Y559" t="s">
        <v>74</v>
      </c>
      <c r="Z559" t="s">
        <v>74</v>
      </c>
      <c r="AA559" t="s">
        <v>74</v>
      </c>
      <c r="AB559" t="s">
        <v>74</v>
      </c>
      <c r="AC559" t="s">
        <v>74</v>
      </c>
      <c r="AD559" t="s">
        <v>74</v>
      </c>
      <c r="AE559" t="s">
        <v>74</v>
      </c>
      <c r="AF559" t="s">
        <v>74</v>
      </c>
      <c r="AG559">
        <v>0</v>
      </c>
      <c r="AH559">
        <v>0</v>
      </c>
      <c r="AI559">
        <v>0</v>
      </c>
      <c r="AJ559">
        <v>0</v>
      </c>
      <c r="AK559">
        <v>0</v>
      </c>
      <c r="AL559" t="s">
        <v>5777</v>
      </c>
      <c r="AM559" t="s">
        <v>567</v>
      </c>
      <c r="AN559" t="s">
        <v>567</v>
      </c>
      <c r="AO559" t="s">
        <v>74</v>
      </c>
      <c r="AP559" t="s">
        <v>74</v>
      </c>
      <c r="AQ559" t="s">
        <v>5778</v>
      </c>
      <c r="AR559" t="s">
        <v>5779</v>
      </c>
      <c r="AS559" t="s">
        <v>74</v>
      </c>
      <c r="AT559" t="s">
        <v>74</v>
      </c>
      <c r="AU559">
        <v>1992</v>
      </c>
      <c r="AV559">
        <v>34</v>
      </c>
      <c r="AW559" t="s">
        <v>74</v>
      </c>
      <c r="AX559" t="s">
        <v>74</v>
      </c>
      <c r="AY559" t="s">
        <v>74</v>
      </c>
      <c r="AZ559" t="s">
        <v>74</v>
      </c>
      <c r="BA559" t="s">
        <v>74</v>
      </c>
      <c r="BB559">
        <v>385</v>
      </c>
      <c r="BC559">
        <v>390</v>
      </c>
      <c r="BD559" t="s">
        <v>74</v>
      </c>
      <c r="BE559" t="s">
        <v>74</v>
      </c>
      <c r="BF559" t="s">
        <v>74</v>
      </c>
      <c r="BG559" t="s">
        <v>74</v>
      </c>
      <c r="BH559" t="s">
        <v>74</v>
      </c>
      <c r="BI559">
        <v>6</v>
      </c>
      <c r="BJ559" t="s">
        <v>5780</v>
      </c>
      <c r="BK559" t="s">
        <v>5781</v>
      </c>
      <c r="BL559" t="s">
        <v>5780</v>
      </c>
      <c r="BM559" t="s">
        <v>5782</v>
      </c>
      <c r="BN559" t="s">
        <v>74</v>
      </c>
      <c r="BO559" t="s">
        <v>74</v>
      </c>
      <c r="BP559" t="s">
        <v>74</v>
      </c>
      <c r="BQ559" t="s">
        <v>74</v>
      </c>
      <c r="BR559" t="s">
        <v>95</v>
      </c>
      <c r="BS559" t="s">
        <v>5893</v>
      </c>
      <c r="BT559" t="str">
        <f>HYPERLINK("https%3A%2F%2Fwww.webofscience.com%2Fwos%2Fwoscc%2Ffull-record%2FWOS:A1992BW64S00033","View Full Record in Web of Science")</f>
        <v>View Full Record in Web of Science</v>
      </c>
    </row>
    <row r="560" spans="1:72" x14ac:dyDescent="0.15">
      <c r="A560" t="s">
        <v>5767</v>
      </c>
      <c r="B560" t="s">
        <v>5784</v>
      </c>
      <c r="C560" t="s">
        <v>74</v>
      </c>
      <c r="D560" t="s">
        <v>5894</v>
      </c>
      <c r="E560" t="s">
        <v>74</v>
      </c>
      <c r="F560" t="s">
        <v>5784</v>
      </c>
      <c r="G560" t="s">
        <v>74</v>
      </c>
      <c r="H560" t="s">
        <v>74</v>
      </c>
      <c r="I560" t="s">
        <v>5895</v>
      </c>
      <c r="J560" t="s">
        <v>5896</v>
      </c>
      <c r="K560" t="s">
        <v>5772</v>
      </c>
      <c r="L560" t="s">
        <v>74</v>
      </c>
      <c r="M560" t="s">
        <v>77</v>
      </c>
      <c r="N560" t="s">
        <v>5773</v>
      </c>
      <c r="O560" t="s">
        <v>5897</v>
      </c>
      <c r="P560" t="s">
        <v>5898</v>
      </c>
      <c r="Q560" t="s">
        <v>5776</v>
      </c>
      <c r="R560" t="s">
        <v>74</v>
      </c>
      <c r="S560" t="s">
        <v>74</v>
      </c>
      <c r="T560" t="s">
        <v>74</v>
      </c>
      <c r="U560" t="s">
        <v>74</v>
      </c>
      <c r="V560" t="s">
        <v>74</v>
      </c>
      <c r="W560" t="s">
        <v>74</v>
      </c>
      <c r="X560" t="s">
        <v>74</v>
      </c>
      <c r="Y560" t="s">
        <v>74</v>
      </c>
      <c r="Z560" t="s">
        <v>74</v>
      </c>
      <c r="AA560" t="s">
        <v>74</v>
      </c>
      <c r="AB560" t="s">
        <v>74</v>
      </c>
      <c r="AC560" t="s">
        <v>74</v>
      </c>
      <c r="AD560" t="s">
        <v>74</v>
      </c>
      <c r="AE560" t="s">
        <v>74</v>
      </c>
      <c r="AF560" t="s">
        <v>74</v>
      </c>
      <c r="AG560">
        <v>0</v>
      </c>
      <c r="AH560">
        <v>0</v>
      </c>
      <c r="AI560">
        <v>0</v>
      </c>
      <c r="AJ560">
        <v>0</v>
      </c>
      <c r="AK560">
        <v>0</v>
      </c>
      <c r="AL560" t="s">
        <v>5777</v>
      </c>
      <c r="AM560" t="s">
        <v>567</v>
      </c>
      <c r="AN560" t="s">
        <v>567</v>
      </c>
      <c r="AO560" t="s">
        <v>74</v>
      </c>
      <c r="AP560" t="s">
        <v>74</v>
      </c>
      <c r="AQ560" t="s">
        <v>5899</v>
      </c>
      <c r="AR560" t="s">
        <v>5779</v>
      </c>
      <c r="AS560" t="s">
        <v>74</v>
      </c>
      <c r="AT560" t="s">
        <v>74</v>
      </c>
      <c r="AU560">
        <v>1992</v>
      </c>
      <c r="AV560">
        <v>35</v>
      </c>
      <c r="AW560" t="s">
        <v>74</v>
      </c>
      <c r="AX560" t="s">
        <v>74</v>
      </c>
      <c r="AY560" t="s">
        <v>74</v>
      </c>
      <c r="AZ560" t="s">
        <v>74</v>
      </c>
      <c r="BA560" t="s">
        <v>74</v>
      </c>
      <c r="BB560">
        <v>3</v>
      </c>
      <c r="BC560">
        <v>12</v>
      </c>
      <c r="BD560" t="s">
        <v>74</v>
      </c>
      <c r="BE560" t="s">
        <v>74</v>
      </c>
      <c r="BF560" t="s">
        <v>74</v>
      </c>
      <c r="BG560" t="s">
        <v>74</v>
      </c>
      <c r="BH560" t="s">
        <v>74</v>
      </c>
      <c r="BI560">
        <v>10</v>
      </c>
      <c r="BJ560" t="s">
        <v>5780</v>
      </c>
      <c r="BK560" t="s">
        <v>5781</v>
      </c>
      <c r="BL560" t="s">
        <v>5780</v>
      </c>
      <c r="BM560" t="s">
        <v>5900</v>
      </c>
      <c r="BN560" t="s">
        <v>74</v>
      </c>
      <c r="BO560" t="s">
        <v>74</v>
      </c>
      <c r="BP560" t="s">
        <v>74</v>
      </c>
      <c r="BQ560" t="s">
        <v>74</v>
      </c>
      <c r="BR560" t="s">
        <v>95</v>
      </c>
      <c r="BS560" t="s">
        <v>5901</v>
      </c>
      <c r="BT560" t="str">
        <f>HYPERLINK("https%3A%2F%2Fwww.webofscience.com%2Fwos%2Fwoscc%2Ffull-record%2FWOS:A1992BX47R00001","View Full Record in Web of Science")</f>
        <v>View Full Record in Web of Science</v>
      </c>
    </row>
    <row r="561" spans="1:72" x14ac:dyDescent="0.15">
      <c r="A561" t="s">
        <v>5767</v>
      </c>
      <c r="B561" t="s">
        <v>5902</v>
      </c>
      <c r="C561" t="s">
        <v>74</v>
      </c>
      <c r="D561" t="s">
        <v>5894</v>
      </c>
      <c r="E561" t="s">
        <v>74</v>
      </c>
      <c r="F561" t="s">
        <v>5902</v>
      </c>
      <c r="G561" t="s">
        <v>74</v>
      </c>
      <c r="H561" t="s">
        <v>74</v>
      </c>
      <c r="I561" t="s">
        <v>5903</v>
      </c>
      <c r="J561" t="s">
        <v>5896</v>
      </c>
      <c r="K561" t="s">
        <v>5772</v>
      </c>
      <c r="L561" t="s">
        <v>74</v>
      </c>
      <c r="M561" t="s">
        <v>77</v>
      </c>
      <c r="N561" t="s">
        <v>5773</v>
      </c>
      <c r="O561" t="s">
        <v>5897</v>
      </c>
      <c r="P561" t="s">
        <v>5898</v>
      </c>
      <c r="Q561" t="s">
        <v>5776</v>
      </c>
      <c r="R561" t="s">
        <v>74</v>
      </c>
      <c r="S561" t="s">
        <v>74</v>
      </c>
      <c r="T561" t="s">
        <v>74</v>
      </c>
      <c r="U561" t="s">
        <v>74</v>
      </c>
      <c r="V561" t="s">
        <v>74</v>
      </c>
      <c r="W561" t="s">
        <v>74</v>
      </c>
      <c r="X561" t="s">
        <v>74</v>
      </c>
      <c r="Y561" t="s">
        <v>74</v>
      </c>
      <c r="Z561" t="s">
        <v>74</v>
      </c>
      <c r="AA561" t="s">
        <v>74</v>
      </c>
      <c r="AB561" t="s">
        <v>74</v>
      </c>
      <c r="AC561" t="s">
        <v>74</v>
      </c>
      <c r="AD561" t="s">
        <v>74</v>
      </c>
      <c r="AE561" t="s">
        <v>74</v>
      </c>
      <c r="AF561" t="s">
        <v>74</v>
      </c>
      <c r="AG561">
        <v>0</v>
      </c>
      <c r="AH561">
        <v>0</v>
      </c>
      <c r="AI561">
        <v>0</v>
      </c>
      <c r="AJ561">
        <v>0</v>
      </c>
      <c r="AK561">
        <v>0</v>
      </c>
      <c r="AL561" t="s">
        <v>5777</v>
      </c>
      <c r="AM561" t="s">
        <v>567</v>
      </c>
      <c r="AN561" t="s">
        <v>567</v>
      </c>
      <c r="AO561" t="s">
        <v>74</v>
      </c>
      <c r="AP561" t="s">
        <v>74</v>
      </c>
      <c r="AQ561" t="s">
        <v>5899</v>
      </c>
      <c r="AR561" t="s">
        <v>5779</v>
      </c>
      <c r="AS561" t="s">
        <v>74</v>
      </c>
      <c r="AT561" t="s">
        <v>74</v>
      </c>
      <c r="AU561">
        <v>1992</v>
      </c>
      <c r="AV561">
        <v>35</v>
      </c>
      <c r="AW561" t="s">
        <v>74</v>
      </c>
      <c r="AX561" t="s">
        <v>74</v>
      </c>
      <c r="AY561" t="s">
        <v>74</v>
      </c>
      <c r="AZ561" t="s">
        <v>74</v>
      </c>
      <c r="BA561" t="s">
        <v>74</v>
      </c>
      <c r="BB561">
        <v>15</v>
      </c>
      <c r="BC561">
        <v>25</v>
      </c>
      <c r="BD561" t="s">
        <v>74</v>
      </c>
      <c r="BE561" t="s">
        <v>74</v>
      </c>
      <c r="BF561" t="s">
        <v>74</v>
      </c>
      <c r="BG561" t="s">
        <v>74</v>
      </c>
      <c r="BH561" t="s">
        <v>74</v>
      </c>
      <c r="BI561">
        <v>11</v>
      </c>
      <c r="BJ561" t="s">
        <v>5780</v>
      </c>
      <c r="BK561" t="s">
        <v>5781</v>
      </c>
      <c r="BL561" t="s">
        <v>5780</v>
      </c>
      <c r="BM561" t="s">
        <v>5900</v>
      </c>
      <c r="BN561" t="s">
        <v>74</v>
      </c>
      <c r="BO561" t="s">
        <v>74</v>
      </c>
      <c r="BP561" t="s">
        <v>74</v>
      </c>
      <c r="BQ561" t="s">
        <v>74</v>
      </c>
      <c r="BR561" t="s">
        <v>95</v>
      </c>
      <c r="BS561" t="s">
        <v>5904</v>
      </c>
      <c r="BT561" t="str">
        <f>HYPERLINK("https%3A%2F%2Fwww.webofscience.com%2Fwos%2Fwoscc%2Ffull-record%2FWOS:A1992BX47R00002","View Full Record in Web of Science")</f>
        <v>View Full Record in Web of Science</v>
      </c>
    </row>
    <row r="562" spans="1:72" x14ac:dyDescent="0.15">
      <c r="A562" t="s">
        <v>5767</v>
      </c>
      <c r="B562" t="s">
        <v>5905</v>
      </c>
      <c r="C562" t="s">
        <v>74</v>
      </c>
      <c r="D562" t="s">
        <v>5894</v>
      </c>
      <c r="E562" t="s">
        <v>74</v>
      </c>
      <c r="F562" t="s">
        <v>5905</v>
      </c>
      <c r="G562" t="s">
        <v>74</v>
      </c>
      <c r="H562" t="s">
        <v>74</v>
      </c>
      <c r="I562" t="s">
        <v>5906</v>
      </c>
      <c r="J562" t="s">
        <v>5896</v>
      </c>
      <c r="K562" t="s">
        <v>5772</v>
      </c>
      <c r="L562" t="s">
        <v>74</v>
      </c>
      <c r="M562" t="s">
        <v>77</v>
      </c>
      <c r="N562" t="s">
        <v>5773</v>
      </c>
      <c r="O562" t="s">
        <v>5897</v>
      </c>
      <c r="P562" t="s">
        <v>5898</v>
      </c>
      <c r="Q562" t="s">
        <v>5776</v>
      </c>
      <c r="R562" t="s">
        <v>74</v>
      </c>
      <c r="S562" t="s">
        <v>74</v>
      </c>
      <c r="T562" t="s">
        <v>74</v>
      </c>
      <c r="U562" t="s">
        <v>74</v>
      </c>
      <c r="V562" t="s">
        <v>74</v>
      </c>
      <c r="W562" t="s">
        <v>74</v>
      </c>
      <c r="X562" t="s">
        <v>74</v>
      </c>
      <c r="Y562" t="s">
        <v>74</v>
      </c>
      <c r="Z562" t="s">
        <v>74</v>
      </c>
      <c r="AA562" t="s">
        <v>74</v>
      </c>
      <c r="AB562" t="s">
        <v>74</v>
      </c>
      <c r="AC562" t="s">
        <v>74</v>
      </c>
      <c r="AD562" t="s">
        <v>74</v>
      </c>
      <c r="AE562" t="s">
        <v>74</v>
      </c>
      <c r="AF562" t="s">
        <v>74</v>
      </c>
      <c r="AG562">
        <v>0</v>
      </c>
      <c r="AH562">
        <v>0</v>
      </c>
      <c r="AI562">
        <v>0</v>
      </c>
      <c r="AJ562">
        <v>0</v>
      </c>
      <c r="AK562">
        <v>1</v>
      </c>
      <c r="AL562" t="s">
        <v>5777</v>
      </c>
      <c r="AM562" t="s">
        <v>567</v>
      </c>
      <c r="AN562" t="s">
        <v>567</v>
      </c>
      <c r="AO562" t="s">
        <v>74</v>
      </c>
      <c r="AP562" t="s">
        <v>74</v>
      </c>
      <c r="AQ562" t="s">
        <v>5899</v>
      </c>
      <c r="AR562" t="s">
        <v>5779</v>
      </c>
      <c r="AS562" t="s">
        <v>74</v>
      </c>
      <c r="AT562" t="s">
        <v>74</v>
      </c>
      <c r="AU562">
        <v>1992</v>
      </c>
      <c r="AV562">
        <v>35</v>
      </c>
      <c r="AW562" t="s">
        <v>74</v>
      </c>
      <c r="AX562" t="s">
        <v>74</v>
      </c>
      <c r="AY562" t="s">
        <v>74</v>
      </c>
      <c r="AZ562" t="s">
        <v>74</v>
      </c>
      <c r="BA562" t="s">
        <v>74</v>
      </c>
      <c r="BB562">
        <v>27</v>
      </c>
      <c r="BC562">
        <v>37</v>
      </c>
      <c r="BD562" t="s">
        <v>74</v>
      </c>
      <c r="BE562" t="s">
        <v>74</v>
      </c>
      <c r="BF562" t="s">
        <v>74</v>
      </c>
      <c r="BG562" t="s">
        <v>74</v>
      </c>
      <c r="BH562" t="s">
        <v>74</v>
      </c>
      <c r="BI562">
        <v>11</v>
      </c>
      <c r="BJ562" t="s">
        <v>5780</v>
      </c>
      <c r="BK562" t="s">
        <v>5781</v>
      </c>
      <c r="BL562" t="s">
        <v>5780</v>
      </c>
      <c r="BM562" t="s">
        <v>5900</v>
      </c>
      <c r="BN562" t="s">
        <v>74</v>
      </c>
      <c r="BO562" t="s">
        <v>74</v>
      </c>
      <c r="BP562" t="s">
        <v>74</v>
      </c>
      <c r="BQ562" t="s">
        <v>74</v>
      </c>
      <c r="BR562" t="s">
        <v>95</v>
      </c>
      <c r="BS562" t="s">
        <v>5907</v>
      </c>
      <c r="BT562" t="str">
        <f>HYPERLINK("https%3A%2F%2Fwww.webofscience.com%2Fwos%2Fwoscc%2Ffull-record%2FWOS:A1992BX47R00003","View Full Record in Web of Science")</f>
        <v>View Full Record in Web of Science</v>
      </c>
    </row>
    <row r="563" spans="1:72" x14ac:dyDescent="0.15">
      <c r="A563" t="s">
        <v>5767</v>
      </c>
      <c r="B563" t="s">
        <v>5908</v>
      </c>
      <c r="C563" t="s">
        <v>74</v>
      </c>
      <c r="D563" t="s">
        <v>5894</v>
      </c>
      <c r="E563" t="s">
        <v>74</v>
      </c>
      <c r="F563" t="s">
        <v>5908</v>
      </c>
      <c r="G563" t="s">
        <v>74</v>
      </c>
      <c r="H563" t="s">
        <v>74</v>
      </c>
      <c r="I563" t="s">
        <v>5909</v>
      </c>
      <c r="J563" t="s">
        <v>5896</v>
      </c>
      <c r="K563" t="s">
        <v>5772</v>
      </c>
      <c r="L563" t="s">
        <v>74</v>
      </c>
      <c r="M563" t="s">
        <v>77</v>
      </c>
      <c r="N563" t="s">
        <v>5773</v>
      </c>
      <c r="O563" t="s">
        <v>5897</v>
      </c>
      <c r="P563" t="s">
        <v>5898</v>
      </c>
      <c r="Q563" t="s">
        <v>5776</v>
      </c>
      <c r="R563" t="s">
        <v>74</v>
      </c>
      <c r="S563" t="s">
        <v>74</v>
      </c>
      <c r="T563" t="s">
        <v>74</v>
      </c>
      <c r="U563" t="s">
        <v>74</v>
      </c>
      <c r="V563" t="s">
        <v>74</v>
      </c>
      <c r="W563" t="s">
        <v>74</v>
      </c>
      <c r="X563" t="s">
        <v>74</v>
      </c>
      <c r="Y563" t="s">
        <v>74</v>
      </c>
      <c r="Z563" t="s">
        <v>74</v>
      </c>
      <c r="AA563" t="s">
        <v>74</v>
      </c>
      <c r="AB563" t="s">
        <v>74</v>
      </c>
      <c r="AC563" t="s">
        <v>74</v>
      </c>
      <c r="AD563" t="s">
        <v>74</v>
      </c>
      <c r="AE563" t="s">
        <v>74</v>
      </c>
      <c r="AF563" t="s">
        <v>74</v>
      </c>
      <c r="AG563">
        <v>0</v>
      </c>
      <c r="AH563">
        <v>0</v>
      </c>
      <c r="AI563">
        <v>0</v>
      </c>
      <c r="AJ563">
        <v>0</v>
      </c>
      <c r="AK563">
        <v>0</v>
      </c>
      <c r="AL563" t="s">
        <v>5777</v>
      </c>
      <c r="AM563" t="s">
        <v>567</v>
      </c>
      <c r="AN563" t="s">
        <v>567</v>
      </c>
      <c r="AO563" t="s">
        <v>74</v>
      </c>
      <c r="AP563" t="s">
        <v>74</v>
      </c>
      <c r="AQ563" t="s">
        <v>5899</v>
      </c>
      <c r="AR563" t="s">
        <v>5779</v>
      </c>
      <c r="AS563" t="s">
        <v>74</v>
      </c>
      <c r="AT563" t="s">
        <v>74</v>
      </c>
      <c r="AU563">
        <v>1992</v>
      </c>
      <c r="AV563">
        <v>35</v>
      </c>
      <c r="AW563" t="s">
        <v>74</v>
      </c>
      <c r="AX563" t="s">
        <v>74</v>
      </c>
      <c r="AY563" t="s">
        <v>74</v>
      </c>
      <c r="AZ563" t="s">
        <v>74</v>
      </c>
      <c r="BA563" t="s">
        <v>74</v>
      </c>
      <c r="BB563">
        <v>39</v>
      </c>
      <c r="BC563">
        <v>67</v>
      </c>
      <c r="BD563" t="s">
        <v>74</v>
      </c>
      <c r="BE563" t="s">
        <v>74</v>
      </c>
      <c r="BF563" t="s">
        <v>74</v>
      </c>
      <c r="BG563" t="s">
        <v>74</v>
      </c>
      <c r="BH563" t="s">
        <v>74</v>
      </c>
      <c r="BI563">
        <v>29</v>
      </c>
      <c r="BJ563" t="s">
        <v>5780</v>
      </c>
      <c r="BK563" t="s">
        <v>5781</v>
      </c>
      <c r="BL563" t="s">
        <v>5780</v>
      </c>
      <c r="BM563" t="s">
        <v>5900</v>
      </c>
      <c r="BN563" t="s">
        <v>74</v>
      </c>
      <c r="BO563" t="s">
        <v>74</v>
      </c>
      <c r="BP563" t="s">
        <v>74</v>
      </c>
      <c r="BQ563" t="s">
        <v>74</v>
      </c>
      <c r="BR563" t="s">
        <v>95</v>
      </c>
      <c r="BS563" t="s">
        <v>5910</v>
      </c>
      <c r="BT563" t="str">
        <f>HYPERLINK("https%3A%2F%2Fwww.webofscience.com%2Fwos%2Fwoscc%2Ffull-record%2FWOS:A1992BX47R00004","View Full Record in Web of Science")</f>
        <v>View Full Record in Web of Science</v>
      </c>
    </row>
    <row r="564" spans="1:72" x14ac:dyDescent="0.15">
      <c r="A564" t="s">
        <v>5767</v>
      </c>
      <c r="B564" t="s">
        <v>5911</v>
      </c>
      <c r="C564" t="s">
        <v>74</v>
      </c>
      <c r="D564" t="s">
        <v>5894</v>
      </c>
      <c r="E564" t="s">
        <v>74</v>
      </c>
      <c r="F564" t="s">
        <v>5911</v>
      </c>
      <c r="G564" t="s">
        <v>74</v>
      </c>
      <c r="H564" t="s">
        <v>74</v>
      </c>
      <c r="I564" t="s">
        <v>5912</v>
      </c>
      <c r="J564" t="s">
        <v>5896</v>
      </c>
      <c r="K564" t="s">
        <v>5772</v>
      </c>
      <c r="L564" t="s">
        <v>74</v>
      </c>
      <c r="M564" t="s">
        <v>77</v>
      </c>
      <c r="N564" t="s">
        <v>5773</v>
      </c>
      <c r="O564" t="s">
        <v>5897</v>
      </c>
      <c r="P564" t="s">
        <v>5898</v>
      </c>
      <c r="Q564" t="s">
        <v>5776</v>
      </c>
      <c r="R564" t="s">
        <v>74</v>
      </c>
      <c r="S564" t="s">
        <v>74</v>
      </c>
      <c r="T564" t="s">
        <v>74</v>
      </c>
      <c r="U564" t="s">
        <v>74</v>
      </c>
      <c r="V564" t="s">
        <v>74</v>
      </c>
      <c r="W564" t="s">
        <v>74</v>
      </c>
      <c r="X564" t="s">
        <v>74</v>
      </c>
      <c r="Y564" t="s">
        <v>74</v>
      </c>
      <c r="Z564" t="s">
        <v>74</v>
      </c>
      <c r="AA564" t="s">
        <v>74</v>
      </c>
      <c r="AB564" t="s">
        <v>74</v>
      </c>
      <c r="AC564" t="s">
        <v>74</v>
      </c>
      <c r="AD564" t="s">
        <v>74</v>
      </c>
      <c r="AE564" t="s">
        <v>74</v>
      </c>
      <c r="AF564" t="s">
        <v>74</v>
      </c>
      <c r="AG564">
        <v>0</v>
      </c>
      <c r="AH564">
        <v>0</v>
      </c>
      <c r="AI564">
        <v>0</v>
      </c>
      <c r="AJ564">
        <v>0</v>
      </c>
      <c r="AK564">
        <v>0</v>
      </c>
      <c r="AL564" t="s">
        <v>5777</v>
      </c>
      <c r="AM564" t="s">
        <v>567</v>
      </c>
      <c r="AN564" t="s">
        <v>567</v>
      </c>
      <c r="AO564" t="s">
        <v>74</v>
      </c>
      <c r="AP564" t="s">
        <v>74</v>
      </c>
      <c r="AQ564" t="s">
        <v>5899</v>
      </c>
      <c r="AR564" t="s">
        <v>5779</v>
      </c>
      <c r="AS564" t="s">
        <v>74</v>
      </c>
      <c r="AT564" t="s">
        <v>74</v>
      </c>
      <c r="AU564">
        <v>1992</v>
      </c>
      <c r="AV564">
        <v>35</v>
      </c>
      <c r="AW564" t="s">
        <v>74</v>
      </c>
      <c r="AX564" t="s">
        <v>74</v>
      </c>
      <c r="AY564" t="s">
        <v>74</v>
      </c>
      <c r="AZ564" t="s">
        <v>74</v>
      </c>
      <c r="BA564" t="s">
        <v>74</v>
      </c>
      <c r="BB564">
        <v>69</v>
      </c>
      <c r="BC564">
        <v>81</v>
      </c>
      <c r="BD564" t="s">
        <v>74</v>
      </c>
      <c r="BE564" t="s">
        <v>74</v>
      </c>
      <c r="BF564" t="s">
        <v>74</v>
      </c>
      <c r="BG564" t="s">
        <v>74</v>
      </c>
      <c r="BH564" t="s">
        <v>74</v>
      </c>
      <c r="BI564">
        <v>13</v>
      </c>
      <c r="BJ564" t="s">
        <v>5780</v>
      </c>
      <c r="BK564" t="s">
        <v>5781</v>
      </c>
      <c r="BL564" t="s">
        <v>5780</v>
      </c>
      <c r="BM564" t="s">
        <v>5900</v>
      </c>
      <c r="BN564" t="s">
        <v>74</v>
      </c>
      <c r="BO564" t="s">
        <v>74</v>
      </c>
      <c r="BP564" t="s">
        <v>74</v>
      </c>
      <c r="BQ564" t="s">
        <v>74</v>
      </c>
      <c r="BR564" t="s">
        <v>95</v>
      </c>
      <c r="BS564" t="s">
        <v>5913</v>
      </c>
      <c r="BT564" t="str">
        <f>HYPERLINK("https%3A%2F%2Fwww.webofscience.com%2Fwos%2Fwoscc%2Ffull-record%2FWOS:A1992BX47R00005","View Full Record in Web of Science")</f>
        <v>View Full Record in Web of Science</v>
      </c>
    </row>
    <row r="565" spans="1:72" x14ac:dyDescent="0.15">
      <c r="A565" t="s">
        <v>5767</v>
      </c>
      <c r="B565" t="s">
        <v>5914</v>
      </c>
      <c r="C565" t="s">
        <v>74</v>
      </c>
      <c r="D565" t="s">
        <v>5894</v>
      </c>
      <c r="E565" t="s">
        <v>74</v>
      </c>
      <c r="F565" t="s">
        <v>5914</v>
      </c>
      <c r="G565" t="s">
        <v>74</v>
      </c>
      <c r="H565" t="s">
        <v>74</v>
      </c>
      <c r="I565" t="s">
        <v>5915</v>
      </c>
      <c r="J565" t="s">
        <v>5896</v>
      </c>
      <c r="K565" t="s">
        <v>5772</v>
      </c>
      <c r="L565" t="s">
        <v>74</v>
      </c>
      <c r="M565" t="s">
        <v>77</v>
      </c>
      <c r="N565" t="s">
        <v>5773</v>
      </c>
      <c r="O565" t="s">
        <v>5897</v>
      </c>
      <c r="P565" t="s">
        <v>5898</v>
      </c>
      <c r="Q565" t="s">
        <v>5776</v>
      </c>
      <c r="R565" t="s">
        <v>74</v>
      </c>
      <c r="S565" t="s">
        <v>74</v>
      </c>
      <c r="T565" t="s">
        <v>74</v>
      </c>
      <c r="U565" t="s">
        <v>74</v>
      </c>
      <c r="V565" t="s">
        <v>74</v>
      </c>
      <c r="W565" t="s">
        <v>74</v>
      </c>
      <c r="X565" t="s">
        <v>74</v>
      </c>
      <c r="Y565" t="s">
        <v>74</v>
      </c>
      <c r="Z565" t="s">
        <v>74</v>
      </c>
      <c r="AA565" t="s">
        <v>5916</v>
      </c>
      <c r="AB565" t="s">
        <v>74</v>
      </c>
      <c r="AC565" t="s">
        <v>74</v>
      </c>
      <c r="AD565" t="s">
        <v>74</v>
      </c>
      <c r="AE565" t="s">
        <v>74</v>
      </c>
      <c r="AF565" t="s">
        <v>74</v>
      </c>
      <c r="AG565">
        <v>0</v>
      </c>
      <c r="AH565">
        <v>0</v>
      </c>
      <c r="AI565">
        <v>0</v>
      </c>
      <c r="AJ565">
        <v>0</v>
      </c>
      <c r="AK565">
        <v>1</v>
      </c>
      <c r="AL565" t="s">
        <v>5777</v>
      </c>
      <c r="AM565" t="s">
        <v>567</v>
      </c>
      <c r="AN565" t="s">
        <v>567</v>
      </c>
      <c r="AO565" t="s">
        <v>74</v>
      </c>
      <c r="AP565" t="s">
        <v>74</v>
      </c>
      <c r="AQ565" t="s">
        <v>5899</v>
      </c>
      <c r="AR565" t="s">
        <v>5779</v>
      </c>
      <c r="AS565" t="s">
        <v>74</v>
      </c>
      <c r="AT565" t="s">
        <v>74</v>
      </c>
      <c r="AU565">
        <v>1992</v>
      </c>
      <c r="AV565">
        <v>35</v>
      </c>
      <c r="AW565" t="s">
        <v>74</v>
      </c>
      <c r="AX565" t="s">
        <v>74</v>
      </c>
      <c r="AY565" t="s">
        <v>74</v>
      </c>
      <c r="AZ565" t="s">
        <v>74</v>
      </c>
      <c r="BA565" t="s">
        <v>74</v>
      </c>
      <c r="BB565">
        <v>83</v>
      </c>
      <c r="BC565">
        <v>96</v>
      </c>
      <c r="BD565" t="s">
        <v>74</v>
      </c>
      <c r="BE565" t="s">
        <v>74</v>
      </c>
      <c r="BF565" t="s">
        <v>74</v>
      </c>
      <c r="BG565" t="s">
        <v>74</v>
      </c>
      <c r="BH565" t="s">
        <v>74</v>
      </c>
      <c r="BI565">
        <v>14</v>
      </c>
      <c r="BJ565" t="s">
        <v>5780</v>
      </c>
      <c r="BK565" t="s">
        <v>5781</v>
      </c>
      <c r="BL565" t="s">
        <v>5780</v>
      </c>
      <c r="BM565" t="s">
        <v>5900</v>
      </c>
      <c r="BN565" t="s">
        <v>74</v>
      </c>
      <c r="BO565" t="s">
        <v>74</v>
      </c>
      <c r="BP565" t="s">
        <v>74</v>
      </c>
      <c r="BQ565" t="s">
        <v>74</v>
      </c>
      <c r="BR565" t="s">
        <v>95</v>
      </c>
      <c r="BS565" t="s">
        <v>5917</v>
      </c>
      <c r="BT565" t="str">
        <f>HYPERLINK("https%3A%2F%2Fwww.webofscience.com%2Fwos%2Fwoscc%2Ffull-record%2FWOS:A1992BX47R00006","View Full Record in Web of Science")</f>
        <v>View Full Record in Web of Science</v>
      </c>
    </row>
    <row r="566" spans="1:72" x14ac:dyDescent="0.15">
      <c r="A566" t="s">
        <v>5767</v>
      </c>
      <c r="B566" t="s">
        <v>5918</v>
      </c>
      <c r="C566" t="s">
        <v>74</v>
      </c>
      <c r="D566" t="s">
        <v>5894</v>
      </c>
      <c r="E566" t="s">
        <v>74</v>
      </c>
      <c r="F566" t="s">
        <v>5918</v>
      </c>
      <c r="G566" t="s">
        <v>74</v>
      </c>
      <c r="H566" t="s">
        <v>74</v>
      </c>
      <c r="I566" t="s">
        <v>5919</v>
      </c>
      <c r="J566" t="s">
        <v>5896</v>
      </c>
      <c r="K566" t="s">
        <v>5772</v>
      </c>
      <c r="L566" t="s">
        <v>74</v>
      </c>
      <c r="M566" t="s">
        <v>77</v>
      </c>
      <c r="N566" t="s">
        <v>5773</v>
      </c>
      <c r="O566" t="s">
        <v>5897</v>
      </c>
      <c r="P566" t="s">
        <v>5898</v>
      </c>
      <c r="Q566" t="s">
        <v>5776</v>
      </c>
      <c r="R566" t="s">
        <v>74</v>
      </c>
      <c r="S566" t="s">
        <v>74</v>
      </c>
      <c r="T566" t="s">
        <v>74</v>
      </c>
      <c r="U566" t="s">
        <v>74</v>
      </c>
      <c r="V566" t="s">
        <v>74</v>
      </c>
      <c r="W566" t="s">
        <v>74</v>
      </c>
      <c r="X566" t="s">
        <v>74</v>
      </c>
      <c r="Y566" t="s">
        <v>74</v>
      </c>
      <c r="Z566" t="s">
        <v>74</v>
      </c>
      <c r="AA566" t="s">
        <v>5789</v>
      </c>
      <c r="AB566" t="s">
        <v>74</v>
      </c>
      <c r="AC566" t="s">
        <v>74</v>
      </c>
      <c r="AD566" t="s">
        <v>74</v>
      </c>
      <c r="AE566" t="s">
        <v>74</v>
      </c>
      <c r="AF566" t="s">
        <v>74</v>
      </c>
      <c r="AG566">
        <v>0</v>
      </c>
      <c r="AH566">
        <v>5</v>
      </c>
      <c r="AI566">
        <v>5</v>
      </c>
      <c r="AJ566">
        <v>0</v>
      </c>
      <c r="AK566">
        <v>0</v>
      </c>
      <c r="AL566" t="s">
        <v>5777</v>
      </c>
      <c r="AM566" t="s">
        <v>567</v>
      </c>
      <c r="AN566" t="s">
        <v>567</v>
      </c>
      <c r="AO566" t="s">
        <v>74</v>
      </c>
      <c r="AP566" t="s">
        <v>74</v>
      </c>
      <c r="AQ566" t="s">
        <v>5899</v>
      </c>
      <c r="AR566" t="s">
        <v>5779</v>
      </c>
      <c r="AS566" t="s">
        <v>74</v>
      </c>
      <c r="AT566" t="s">
        <v>74</v>
      </c>
      <c r="AU566">
        <v>1992</v>
      </c>
      <c r="AV566">
        <v>35</v>
      </c>
      <c r="AW566" t="s">
        <v>74</v>
      </c>
      <c r="AX566" t="s">
        <v>74</v>
      </c>
      <c r="AY566" t="s">
        <v>74</v>
      </c>
      <c r="AZ566" t="s">
        <v>74</v>
      </c>
      <c r="BA566" t="s">
        <v>74</v>
      </c>
      <c r="BB566">
        <v>97</v>
      </c>
      <c r="BC566">
        <v>121</v>
      </c>
      <c r="BD566" t="s">
        <v>74</v>
      </c>
      <c r="BE566" t="s">
        <v>74</v>
      </c>
      <c r="BF566" t="s">
        <v>74</v>
      </c>
      <c r="BG566" t="s">
        <v>74</v>
      </c>
      <c r="BH566" t="s">
        <v>74</v>
      </c>
      <c r="BI566">
        <v>25</v>
      </c>
      <c r="BJ566" t="s">
        <v>5780</v>
      </c>
      <c r="BK566" t="s">
        <v>5781</v>
      </c>
      <c r="BL566" t="s">
        <v>5780</v>
      </c>
      <c r="BM566" t="s">
        <v>5900</v>
      </c>
      <c r="BN566" t="s">
        <v>74</v>
      </c>
      <c r="BO566" t="s">
        <v>74</v>
      </c>
      <c r="BP566" t="s">
        <v>74</v>
      </c>
      <c r="BQ566" t="s">
        <v>74</v>
      </c>
      <c r="BR566" t="s">
        <v>95</v>
      </c>
      <c r="BS566" t="s">
        <v>5920</v>
      </c>
      <c r="BT566" t="str">
        <f>HYPERLINK("https%3A%2F%2Fwww.webofscience.com%2Fwos%2Fwoscc%2Ffull-record%2FWOS:A1992BX47R00007","View Full Record in Web of Science")</f>
        <v>View Full Record in Web of Science</v>
      </c>
    </row>
    <row r="567" spans="1:72" x14ac:dyDescent="0.15">
      <c r="A567" t="s">
        <v>5767</v>
      </c>
      <c r="B567" t="s">
        <v>5921</v>
      </c>
      <c r="C567" t="s">
        <v>74</v>
      </c>
      <c r="D567" t="s">
        <v>5894</v>
      </c>
      <c r="E567" t="s">
        <v>74</v>
      </c>
      <c r="F567" t="s">
        <v>5921</v>
      </c>
      <c r="G567" t="s">
        <v>74</v>
      </c>
      <c r="H567" t="s">
        <v>74</v>
      </c>
      <c r="I567" t="s">
        <v>5922</v>
      </c>
      <c r="J567" t="s">
        <v>5896</v>
      </c>
      <c r="K567" t="s">
        <v>5772</v>
      </c>
      <c r="L567" t="s">
        <v>74</v>
      </c>
      <c r="M567" t="s">
        <v>77</v>
      </c>
      <c r="N567" t="s">
        <v>5773</v>
      </c>
      <c r="O567" t="s">
        <v>5897</v>
      </c>
      <c r="P567" t="s">
        <v>5898</v>
      </c>
      <c r="Q567" t="s">
        <v>5776</v>
      </c>
      <c r="R567" t="s">
        <v>74</v>
      </c>
      <c r="S567" t="s">
        <v>74</v>
      </c>
      <c r="T567" t="s">
        <v>74</v>
      </c>
      <c r="U567" t="s">
        <v>74</v>
      </c>
      <c r="V567" t="s">
        <v>74</v>
      </c>
      <c r="W567" t="s">
        <v>74</v>
      </c>
      <c r="X567" t="s">
        <v>74</v>
      </c>
      <c r="Y567" t="s">
        <v>74</v>
      </c>
      <c r="Z567" t="s">
        <v>74</v>
      </c>
      <c r="AA567" t="s">
        <v>5923</v>
      </c>
      <c r="AB567" t="s">
        <v>74</v>
      </c>
      <c r="AC567" t="s">
        <v>74</v>
      </c>
      <c r="AD567" t="s">
        <v>74</v>
      </c>
      <c r="AE567" t="s">
        <v>74</v>
      </c>
      <c r="AF567" t="s">
        <v>74</v>
      </c>
      <c r="AG567">
        <v>0</v>
      </c>
      <c r="AH567">
        <v>0</v>
      </c>
      <c r="AI567">
        <v>0</v>
      </c>
      <c r="AJ567">
        <v>0</v>
      </c>
      <c r="AK567">
        <v>0</v>
      </c>
      <c r="AL567" t="s">
        <v>5777</v>
      </c>
      <c r="AM567" t="s">
        <v>567</v>
      </c>
      <c r="AN567" t="s">
        <v>567</v>
      </c>
      <c r="AO567" t="s">
        <v>74</v>
      </c>
      <c r="AP567" t="s">
        <v>74</v>
      </c>
      <c r="AQ567" t="s">
        <v>5899</v>
      </c>
      <c r="AR567" t="s">
        <v>5779</v>
      </c>
      <c r="AS567" t="s">
        <v>74</v>
      </c>
      <c r="AT567" t="s">
        <v>74</v>
      </c>
      <c r="AU567">
        <v>1992</v>
      </c>
      <c r="AV567">
        <v>35</v>
      </c>
      <c r="AW567" t="s">
        <v>74</v>
      </c>
      <c r="AX567" t="s">
        <v>74</v>
      </c>
      <c r="AY567" t="s">
        <v>74</v>
      </c>
      <c r="AZ567" t="s">
        <v>74</v>
      </c>
      <c r="BA567" t="s">
        <v>74</v>
      </c>
      <c r="BB567">
        <v>123</v>
      </c>
      <c r="BC567">
        <v>135</v>
      </c>
      <c r="BD567" t="s">
        <v>74</v>
      </c>
      <c r="BE567" t="s">
        <v>74</v>
      </c>
      <c r="BF567" t="s">
        <v>74</v>
      </c>
      <c r="BG567" t="s">
        <v>74</v>
      </c>
      <c r="BH567" t="s">
        <v>74</v>
      </c>
      <c r="BI567">
        <v>13</v>
      </c>
      <c r="BJ567" t="s">
        <v>5780</v>
      </c>
      <c r="BK567" t="s">
        <v>5781</v>
      </c>
      <c r="BL567" t="s">
        <v>5780</v>
      </c>
      <c r="BM567" t="s">
        <v>5900</v>
      </c>
      <c r="BN567" t="s">
        <v>74</v>
      </c>
      <c r="BO567" t="s">
        <v>74</v>
      </c>
      <c r="BP567" t="s">
        <v>74</v>
      </c>
      <c r="BQ567" t="s">
        <v>74</v>
      </c>
      <c r="BR567" t="s">
        <v>95</v>
      </c>
      <c r="BS567" t="s">
        <v>5924</v>
      </c>
      <c r="BT567" t="str">
        <f>HYPERLINK("https%3A%2F%2Fwww.webofscience.com%2Fwos%2Fwoscc%2Ffull-record%2FWOS:A1992BX47R00008","View Full Record in Web of Science")</f>
        <v>View Full Record in Web of Science</v>
      </c>
    </row>
    <row r="568" spans="1:72" x14ac:dyDescent="0.15">
      <c r="A568" t="s">
        <v>5767</v>
      </c>
      <c r="B568" t="s">
        <v>5925</v>
      </c>
      <c r="C568" t="s">
        <v>74</v>
      </c>
      <c r="D568" t="s">
        <v>5894</v>
      </c>
      <c r="E568" t="s">
        <v>74</v>
      </c>
      <c r="F568" t="s">
        <v>5925</v>
      </c>
      <c r="G568" t="s">
        <v>74</v>
      </c>
      <c r="H568" t="s">
        <v>74</v>
      </c>
      <c r="I568" t="s">
        <v>5926</v>
      </c>
      <c r="J568" t="s">
        <v>5896</v>
      </c>
      <c r="K568" t="s">
        <v>5772</v>
      </c>
      <c r="L568" t="s">
        <v>74</v>
      </c>
      <c r="M568" t="s">
        <v>77</v>
      </c>
      <c r="N568" t="s">
        <v>5773</v>
      </c>
      <c r="O568" t="s">
        <v>5897</v>
      </c>
      <c r="P568" t="s">
        <v>5898</v>
      </c>
      <c r="Q568" t="s">
        <v>5776</v>
      </c>
      <c r="R568" t="s">
        <v>74</v>
      </c>
      <c r="S568" t="s">
        <v>74</v>
      </c>
      <c r="T568" t="s">
        <v>74</v>
      </c>
      <c r="U568" t="s">
        <v>74</v>
      </c>
      <c r="V568" t="s">
        <v>74</v>
      </c>
      <c r="W568" t="s">
        <v>74</v>
      </c>
      <c r="X568" t="s">
        <v>74</v>
      </c>
      <c r="Y568" t="s">
        <v>74</v>
      </c>
      <c r="Z568" t="s">
        <v>74</v>
      </c>
      <c r="AA568" t="s">
        <v>5927</v>
      </c>
      <c r="AB568" t="s">
        <v>5928</v>
      </c>
      <c r="AC568" t="s">
        <v>74</v>
      </c>
      <c r="AD568" t="s">
        <v>74</v>
      </c>
      <c r="AE568" t="s">
        <v>74</v>
      </c>
      <c r="AF568" t="s">
        <v>74</v>
      </c>
      <c r="AG568">
        <v>0</v>
      </c>
      <c r="AH568">
        <v>0</v>
      </c>
      <c r="AI568">
        <v>0</v>
      </c>
      <c r="AJ568">
        <v>0</v>
      </c>
      <c r="AK568">
        <v>0</v>
      </c>
      <c r="AL568" t="s">
        <v>5777</v>
      </c>
      <c r="AM568" t="s">
        <v>567</v>
      </c>
      <c r="AN568" t="s">
        <v>567</v>
      </c>
      <c r="AO568" t="s">
        <v>74</v>
      </c>
      <c r="AP568" t="s">
        <v>74</v>
      </c>
      <c r="AQ568" t="s">
        <v>5899</v>
      </c>
      <c r="AR568" t="s">
        <v>5779</v>
      </c>
      <c r="AS568" t="s">
        <v>74</v>
      </c>
      <c r="AT568" t="s">
        <v>74</v>
      </c>
      <c r="AU568">
        <v>1992</v>
      </c>
      <c r="AV568">
        <v>35</v>
      </c>
      <c r="AW568" t="s">
        <v>74</v>
      </c>
      <c r="AX568" t="s">
        <v>74</v>
      </c>
      <c r="AY568" t="s">
        <v>74</v>
      </c>
      <c r="AZ568" t="s">
        <v>74</v>
      </c>
      <c r="BA568" t="s">
        <v>74</v>
      </c>
      <c r="BB568">
        <v>137</v>
      </c>
      <c r="BC568">
        <v>150</v>
      </c>
      <c r="BD568" t="s">
        <v>74</v>
      </c>
      <c r="BE568" t="s">
        <v>74</v>
      </c>
      <c r="BF568" t="s">
        <v>74</v>
      </c>
      <c r="BG568" t="s">
        <v>74</v>
      </c>
      <c r="BH568" t="s">
        <v>74</v>
      </c>
      <c r="BI568">
        <v>14</v>
      </c>
      <c r="BJ568" t="s">
        <v>5780</v>
      </c>
      <c r="BK568" t="s">
        <v>5781</v>
      </c>
      <c r="BL568" t="s">
        <v>5780</v>
      </c>
      <c r="BM568" t="s">
        <v>5900</v>
      </c>
      <c r="BN568" t="s">
        <v>74</v>
      </c>
      <c r="BO568" t="s">
        <v>74</v>
      </c>
      <c r="BP568" t="s">
        <v>74</v>
      </c>
      <c r="BQ568" t="s">
        <v>74</v>
      </c>
      <c r="BR568" t="s">
        <v>95</v>
      </c>
      <c r="BS568" t="s">
        <v>5929</v>
      </c>
      <c r="BT568" t="str">
        <f>HYPERLINK("https%3A%2F%2Fwww.webofscience.com%2Fwos%2Fwoscc%2Ffull-record%2FWOS:A1992BX47R00009","View Full Record in Web of Science")</f>
        <v>View Full Record in Web of Science</v>
      </c>
    </row>
    <row r="569" spans="1:72" x14ac:dyDescent="0.15">
      <c r="A569" t="s">
        <v>5767</v>
      </c>
      <c r="B569" t="s">
        <v>5804</v>
      </c>
      <c r="C569" t="s">
        <v>74</v>
      </c>
      <c r="D569" t="s">
        <v>5894</v>
      </c>
      <c r="E569" t="s">
        <v>74</v>
      </c>
      <c r="F569" t="s">
        <v>5804</v>
      </c>
      <c r="G569" t="s">
        <v>74</v>
      </c>
      <c r="H569" t="s">
        <v>74</v>
      </c>
      <c r="I569" t="s">
        <v>5930</v>
      </c>
      <c r="J569" t="s">
        <v>5896</v>
      </c>
      <c r="K569" t="s">
        <v>5772</v>
      </c>
      <c r="L569" t="s">
        <v>74</v>
      </c>
      <c r="M569" t="s">
        <v>77</v>
      </c>
      <c r="N569" t="s">
        <v>5773</v>
      </c>
      <c r="O569" t="s">
        <v>5897</v>
      </c>
      <c r="P569" t="s">
        <v>5898</v>
      </c>
      <c r="Q569" t="s">
        <v>5776</v>
      </c>
      <c r="R569" t="s">
        <v>74</v>
      </c>
      <c r="S569" t="s">
        <v>74</v>
      </c>
      <c r="T569" t="s">
        <v>74</v>
      </c>
      <c r="U569" t="s">
        <v>74</v>
      </c>
      <c r="V569" t="s">
        <v>74</v>
      </c>
      <c r="W569" t="s">
        <v>74</v>
      </c>
      <c r="X569" t="s">
        <v>74</v>
      </c>
      <c r="Y569" t="s">
        <v>74</v>
      </c>
      <c r="Z569" t="s">
        <v>74</v>
      </c>
      <c r="AA569" t="s">
        <v>5806</v>
      </c>
      <c r="AB569" t="s">
        <v>74</v>
      </c>
      <c r="AC569" t="s">
        <v>74</v>
      </c>
      <c r="AD569" t="s">
        <v>74</v>
      </c>
      <c r="AE569" t="s">
        <v>74</v>
      </c>
      <c r="AF569" t="s">
        <v>74</v>
      </c>
      <c r="AG569">
        <v>0</v>
      </c>
      <c r="AH569">
        <v>0</v>
      </c>
      <c r="AI569">
        <v>0</v>
      </c>
      <c r="AJ569">
        <v>0</v>
      </c>
      <c r="AK569">
        <v>0</v>
      </c>
      <c r="AL569" t="s">
        <v>5777</v>
      </c>
      <c r="AM569" t="s">
        <v>567</v>
      </c>
      <c r="AN569" t="s">
        <v>567</v>
      </c>
      <c r="AO569" t="s">
        <v>74</v>
      </c>
      <c r="AP569" t="s">
        <v>74</v>
      </c>
      <c r="AQ569" t="s">
        <v>5899</v>
      </c>
      <c r="AR569" t="s">
        <v>5779</v>
      </c>
      <c r="AS569" t="s">
        <v>74</v>
      </c>
      <c r="AT569" t="s">
        <v>74</v>
      </c>
      <c r="AU569">
        <v>1992</v>
      </c>
      <c r="AV569">
        <v>35</v>
      </c>
      <c r="AW569" t="s">
        <v>74</v>
      </c>
      <c r="AX569" t="s">
        <v>74</v>
      </c>
      <c r="AY569" t="s">
        <v>74</v>
      </c>
      <c r="AZ569" t="s">
        <v>74</v>
      </c>
      <c r="BA569" t="s">
        <v>74</v>
      </c>
      <c r="BB569">
        <v>151</v>
      </c>
      <c r="BC569">
        <v>163</v>
      </c>
      <c r="BD569" t="s">
        <v>74</v>
      </c>
      <c r="BE569" t="s">
        <v>74</v>
      </c>
      <c r="BF569" t="s">
        <v>74</v>
      </c>
      <c r="BG569" t="s">
        <v>74</v>
      </c>
      <c r="BH569" t="s">
        <v>74</v>
      </c>
      <c r="BI569">
        <v>13</v>
      </c>
      <c r="BJ569" t="s">
        <v>5780</v>
      </c>
      <c r="BK569" t="s">
        <v>5781</v>
      </c>
      <c r="BL569" t="s">
        <v>5780</v>
      </c>
      <c r="BM569" t="s">
        <v>5900</v>
      </c>
      <c r="BN569" t="s">
        <v>74</v>
      </c>
      <c r="BO569" t="s">
        <v>74</v>
      </c>
      <c r="BP569" t="s">
        <v>74</v>
      </c>
      <c r="BQ569" t="s">
        <v>74</v>
      </c>
      <c r="BR569" t="s">
        <v>95</v>
      </c>
      <c r="BS569" t="s">
        <v>5931</v>
      </c>
      <c r="BT569" t="str">
        <f>HYPERLINK("https%3A%2F%2Fwww.webofscience.com%2Fwos%2Fwoscc%2Ffull-record%2FWOS:A1992BX47R00010","View Full Record in Web of Science")</f>
        <v>View Full Record in Web of Science</v>
      </c>
    </row>
    <row r="570" spans="1:72" x14ac:dyDescent="0.15">
      <c r="A570" t="s">
        <v>5767</v>
      </c>
      <c r="B570" t="s">
        <v>5932</v>
      </c>
      <c r="C570" t="s">
        <v>74</v>
      </c>
      <c r="D570" t="s">
        <v>5894</v>
      </c>
      <c r="E570" t="s">
        <v>74</v>
      </c>
      <c r="F570" t="s">
        <v>5932</v>
      </c>
      <c r="G570" t="s">
        <v>74</v>
      </c>
      <c r="H570" t="s">
        <v>74</v>
      </c>
      <c r="I570" t="s">
        <v>5933</v>
      </c>
      <c r="J570" t="s">
        <v>5896</v>
      </c>
      <c r="K570" t="s">
        <v>5772</v>
      </c>
      <c r="L570" t="s">
        <v>74</v>
      </c>
      <c r="M570" t="s">
        <v>77</v>
      </c>
      <c r="N570" t="s">
        <v>5773</v>
      </c>
      <c r="O570" t="s">
        <v>5897</v>
      </c>
      <c r="P570" t="s">
        <v>5898</v>
      </c>
      <c r="Q570" t="s">
        <v>5776</v>
      </c>
      <c r="R570" t="s">
        <v>74</v>
      </c>
      <c r="S570" t="s">
        <v>74</v>
      </c>
      <c r="T570" t="s">
        <v>74</v>
      </c>
      <c r="U570" t="s">
        <v>74</v>
      </c>
      <c r="V570" t="s">
        <v>74</v>
      </c>
      <c r="W570" t="s">
        <v>74</v>
      </c>
      <c r="X570" t="s">
        <v>74</v>
      </c>
      <c r="Y570" t="s">
        <v>74</v>
      </c>
      <c r="Z570" t="s">
        <v>74</v>
      </c>
      <c r="AA570" t="s">
        <v>5818</v>
      </c>
      <c r="AB570" t="s">
        <v>74</v>
      </c>
      <c r="AC570" t="s">
        <v>74</v>
      </c>
      <c r="AD570" t="s">
        <v>74</v>
      </c>
      <c r="AE570" t="s">
        <v>74</v>
      </c>
      <c r="AF570" t="s">
        <v>74</v>
      </c>
      <c r="AG570">
        <v>0</v>
      </c>
      <c r="AH570">
        <v>0</v>
      </c>
      <c r="AI570">
        <v>0</v>
      </c>
      <c r="AJ570">
        <v>0</v>
      </c>
      <c r="AK570">
        <v>0</v>
      </c>
      <c r="AL570" t="s">
        <v>5777</v>
      </c>
      <c r="AM570" t="s">
        <v>567</v>
      </c>
      <c r="AN570" t="s">
        <v>567</v>
      </c>
      <c r="AO570" t="s">
        <v>74</v>
      </c>
      <c r="AP570" t="s">
        <v>74</v>
      </c>
      <c r="AQ570" t="s">
        <v>5899</v>
      </c>
      <c r="AR570" t="s">
        <v>5779</v>
      </c>
      <c r="AS570" t="s">
        <v>74</v>
      </c>
      <c r="AT570" t="s">
        <v>74</v>
      </c>
      <c r="AU570">
        <v>1992</v>
      </c>
      <c r="AV570">
        <v>35</v>
      </c>
      <c r="AW570" t="s">
        <v>74</v>
      </c>
      <c r="AX570" t="s">
        <v>74</v>
      </c>
      <c r="AY570" t="s">
        <v>74</v>
      </c>
      <c r="AZ570" t="s">
        <v>74</v>
      </c>
      <c r="BA570" t="s">
        <v>74</v>
      </c>
      <c r="BB570">
        <v>165</v>
      </c>
      <c r="BC570">
        <v>177</v>
      </c>
      <c r="BD570" t="s">
        <v>74</v>
      </c>
      <c r="BE570" t="s">
        <v>74</v>
      </c>
      <c r="BF570" t="s">
        <v>74</v>
      </c>
      <c r="BG570" t="s">
        <v>74</v>
      </c>
      <c r="BH570" t="s">
        <v>74</v>
      </c>
      <c r="BI570">
        <v>13</v>
      </c>
      <c r="BJ570" t="s">
        <v>5780</v>
      </c>
      <c r="BK570" t="s">
        <v>5781</v>
      </c>
      <c r="BL570" t="s">
        <v>5780</v>
      </c>
      <c r="BM570" t="s">
        <v>5900</v>
      </c>
      <c r="BN570" t="s">
        <v>74</v>
      </c>
      <c r="BO570" t="s">
        <v>74</v>
      </c>
      <c r="BP570" t="s">
        <v>74</v>
      </c>
      <c r="BQ570" t="s">
        <v>74</v>
      </c>
      <c r="BR570" t="s">
        <v>95</v>
      </c>
      <c r="BS570" t="s">
        <v>5934</v>
      </c>
      <c r="BT570" t="str">
        <f>HYPERLINK("https%3A%2F%2Fwww.webofscience.com%2Fwos%2Fwoscc%2Ffull-record%2FWOS:A1992BX47R00011","View Full Record in Web of Science")</f>
        <v>View Full Record in Web of Science</v>
      </c>
    </row>
    <row r="571" spans="1:72" x14ac:dyDescent="0.15">
      <c r="A571" t="s">
        <v>5767</v>
      </c>
      <c r="B571" t="s">
        <v>5935</v>
      </c>
      <c r="C571" t="s">
        <v>74</v>
      </c>
      <c r="D571" t="s">
        <v>5894</v>
      </c>
      <c r="E571" t="s">
        <v>74</v>
      </c>
      <c r="F571" t="s">
        <v>5935</v>
      </c>
      <c r="G571" t="s">
        <v>74</v>
      </c>
      <c r="H571" t="s">
        <v>74</v>
      </c>
      <c r="I571" t="s">
        <v>5936</v>
      </c>
      <c r="J571" t="s">
        <v>5896</v>
      </c>
      <c r="K571" t="s">
        <v>5772</v>
      </c>
      <c r="L571" t="s">
        <v>74</v>
      </c>
      <c r="M571" t="s">
        <v>77</v>
      </c>
      <c r="N571" t="s">
        <v>5773</v>
      </c>
      <c r="O571" t="s">
        <v>5897</v>
      </c>
      <c r="P571" t="s">
        <v>5898</v>
      </c>
      <c r="Q571" t="s">
        <v>5776</v>
      </c>
      <c r="R571" t="s">
        <v>74</v>
      </c>
      <c r="S571" t="s">
        <v>74</v>
      </c>
      <c r="T571" t="s">
        <v>74</v>
      </c>
      <c r="U571" t="s">
        <v>74</v>
      </c>
      <c r="V571" t="s">
        <v>74</v>
      </c>
      <c r="W571" t="s">
        <v>74</v>
      </c>
      <c r="X571" t="s">
        <v>74</v>
      </c>
      <c r="Y571" t="s">
        <v>74</v>
      </c>
      <c r="Z571" t="s">
        <v>74</v>
      </c>
      <c r="AA571" t="s">
        <v>5937</v>
      </c>
      <c r="AB571" t="s">
        <v>5938</v>
      </c>
      <c r="AC571" t="s">
        <v>74</v>
      </c>
      <c r="AD571" t="s">
        <v>74</v>
      </c>
      <c r="AE571" t="s">
        <v>74</v>
      </c>
      <c r="AF571" t="s">
        <v>74</v>
      </c>
      <c r="AG571">
        <v>0</v>
      </c>
      <c r="AH571">
        <v>0</v>
      </c>
      <c r="AI571">
        <v>0</v>
      </c>
      <c r="AJ571">
        <v>0</v>
      </c>
      <c r="AK571">
        <v>0</v>
      </c>
      <c r="AL571" t="s">
        <v>5777</v>
      </c>
      <c r="AM571" t="s">
        <v>567</v>
      </c>
      <c r="AN571" t="s">
        <v>567</v>
      </c>
      <c r="AO571" t="s">
        <v>74</v>
      </c>
      <c r="AP571" t="s">
        <v>74</v>
      </c>
      <c r="AQ571" t="s">
        <v>5899</v>
      </c>
      <c r="AR571" t="s">
        <v>5779</v>
      </c>
      <c r="AS571" t="s">
        <v>74</v>
      </c>
      <c r="AT571" t="s">
        <v>74</v>
      </c>
      <c r="AU571">
        <v>1992</v>
      </c>
      <c r="AV571">
        <v>35</v>
      </c>
      <c r="AW571" t="s">
        <v>74</v>
      </c>
      <c r="AX571" t="s">
        <v>74</v>
      </c>
      <c r="AY571" t="s">
        <v>74</v>
      </c>
      <c r="AZ571" t="s">
        <v>74</v>
      </c>
      <c r="BA571" t="s">
        <v>74</v>
      </c>
      <c r="BB571">
        <v>179</v>
      </c>
      <c r="BC571">
        <v>189</v>
      </c>
      <c r="BD571" t="s">
        <v>74</v>
      </c>
      <c r="BE571" t="s">
        <v>74</v>
      </c>
      <c r="BF571" t="s">
        <v>74</v>
      </c>
      <c r="BG571" t="s">
        <v>74</v>
      </c>
      <c r="BH571" t="s">
        <v>74</v>
      </c>
      <c r="BI571">
        <v>11</v>
      </c>
      <c r="BJ571" t="s">
        <v>5780</v>
      </c>
      <c r="BK571" t="s">
        <v>5781</v>
      </c>
      <c r="BL571" t="s">
        <v>5780</v>
      </c>
      <c r="BM571" t="s">
        <v>5900</v>
      </c>
      <c r="BN571" t="s">
        <v>74</v>
      </c>
      <c r="BO571" t="s">
        <v>74</v>
      </c>
      <c r="BP571" t="s">
        <v>74</v>
      </c>
      <c r="BQ571" t="s">
        <v>74</v>
      </c>
      <c r="BR571" t="s">
        <v>95</v>
      </c>
      <c r="BS571" t="s">
        <v>5939</v>
      </c>
      <c r="BT571" t="str">
        <f>HYPERLINK("https%3A%2F%2Fwww.webofscience.com%2Fwos%2Fwoscc%2Ffull-record%2FWOS:A1992BX47R00012","View Full Record in Web of Science")</f>
        <v>View Full Record in Web of Science</v>
      </c>
    </row>
    <row r="572" spans="1:72" x14ac:dyDescent="0.15">
      <c r="A572" t="s">
        <v>5767</v>
      </c>
      <c r="B572" t="s">
        <v>5940</v>
      </c>
      <c r="C572" t="s">
        <v>74</v>
      </c>
      <c r="D572" t="s">
        <v>5894</v>
      </c>
      <c r="E572" t="s">
        <v>74</v>
      </c>
      <c r="F572" t="s">
        <v>5940</v>
      </c>
      <c r="G572" t="s">
        <v>74</v>
      </c>
      <c r="H572" t="s">
        <v>74</v>
      </c>
      <c r="I572" t="s">
        <v>5941</v>
      </c>
      <c r="J572" t="s">
        <v>5896</v>
      </c>
      <c r="K572" t="s">
        <v>5772</v>
      </c>
      <c r="L572" t="s">
        <v>74</v>
      </c>
      <c r="M572" t="s">
        <v>77</v>
      </c>
      <c r="N572" t="s">
        <v>5773</v>
      </c>
      <c r="O572" t="s">
        <v>5897</v>
      </c>
      <c r="P572" t="s">
        <v>5898</v>
      </c>
      <c r="Q572" t="s">
        <v>5776</v>
      </c>
      <c r="R572" t="s">
        <v>74</v>
      </c>
      <c r="S572" t="s">
        <v>74</v>
      </c>
      <c r="T572" t="s">
        <v>74</v>
      </c>
      <c r="U572" t="s">
        <v>74</v>
      </c>
      <c r="V572" t="s">
        <v>74</v>
      </c>
      <c r="W572" t="s">
        <v>74</v>
      </c>
      <c r="X572" t="s">
        <v>74</v>
      </c>
      <c r="Y572" t="s">
        <v>74</v>
      </c>
      <c r="Z572" t="s">
        <v>74</v>
      </c>
      <c r="AA572" t="s">
        <v>5942</v>
      </c>
      <c r="AB572" t="s">
        <v>5943</v>
      </c>
      <c r="AC572" t="s">
        <v>74</v>
      </c>
      <c r="AD572" t="s">
        <v>74</v>
      </c>
      <c r="AE572" t="s">
        <v>74</v>
      </c>
      <c r="AF572" t="s">
        <v>74</v>
      </c>
      <c r="AG572">
        <v>0</v>
      </c>
      <c r="AH572">
        <v>0</v>
      </c>
      <c r="AI572">
        <v>0</v>
      </c>
      <c r="AJ572">
        <v>0</v>
      </c>
      <c r="AK572">
        <v>3</v>
      </c>
      <c r="AL572" t="s">
        <v>5777</v>
      </c>
      <c r="AM572" t="s">
        <v>567</v>
      </c>
      <c r="AN572" t="s">
        <v>567</v>
      </c>
      <c r="AO572" t="s">
        <v>74</v>
      </c>
      <c r="AP572" t="s">
        <v>74</v>
      </c>
      <c r="AQ572" t="s">
        <v>5899</v>
      </c>
      <c r="AR572" t="s">
        <v>5779</v>
      </c>
      <c r="AS572" t="s">
        <v>74</v>
      </c>
      <c r="AT572" t="s">
        <v>74</v>
      </c>
      <c r="AU572">
        <v>1992</v>
      </c>
      <c r="AV572">
        <v>35</v>
      </c>
      <c r="AW572" t="s">
        <v>74</v>
      </c>
      <c r="AX572" t="s">
        <v>74</v>
      </c>
      <c r="AY572" t="s">
        <v>74</v>
      </c>
      <c r="AZ572" t="s">
        <v>74</v>
      </c>
      <c r="BA572" t="s">
        <v>74</v>
      </c>
      <c r="BB572">
        <v>191</v>
      </c>
      <c r="BC572">
        <v>204</v>
      </c>
      <c r="BD572" t="s">
        <v>74</v>
      </c>
      <c r="BE572" t="s">
        <v>74</v>
      </c>
      <c r="BF572" t="s">
        <v>74</v>
      </c>
      <c r="BG572" t="s">
        <v>74</v>
      </c>
      <c r="BH572" t="s">
        <v>74</v>
      </c>
      <c r="BI572">
        <v>14</v>
      </c>
      <c r="BJ572" t="s">
        <v>5780</v>
      </c>
      <c r="BK572" t="s">
        <v>5781</v>
      </c>
      <c r="BL572" t="s">
        <v>5780</v>
      </c>
      <c r="BM572" t="s">
        <v>5900</v>
      </c>
      <c r="BN572" t="s">
        <v>74</v>
      </c>
      <c r="BO572" t="s">
        <v>74</v>
      </c>
      <c r="BP572" t="s">
        <v>74</v>
      </c>
      <c r="BQ572" t="s">
        <v>74</v>
      </c>
      <c r="BR572" t="s">
        <v>95</v>
      </c>
      <c r="BS572" t="s">
        <v>5944</v>
      </c>
      <c r="BT572" t="str">
        <f>HYPERLINK("https%3A%2F%2Fwww.webofscience.com%2Fwos%2Fwoscc%2Ffull-record%2FWOS:A1992BX47R00013","View Full Record in Web of Science")</f>
        <v>View Full Record in Web of Science</v>
      </c>
    </row>
    <row r="573" spans="1:72" x14ac:dyDescent="0.15">
      <c r="A573" t="s">
        <v>5767</v>
      </c>
      <c r="B573" t="s">
        <v>5945</v>
      </c>
      <c r="C573" t="s">
        <v>74</v>
      </c>
      <c r="D573" t="s">
        <v>5894</v>
      </c>
      <c r="E573" t="s">
        <v>74</v>
      </c>
      <c r="F573" t="s">
        <v>5945</v>
      </c>
      <c r="G573" t="s">
        <v>74</v>
      </c>
      <c r="H573" t="s">
        <v>74</v>
      </c>
      <c r="I573" t="s">
        <v>5946</v>
      </c>
      <c r="J573" t="s">
        <v>5896</v>
      </c>
      <c r="K573" t="s">
        <v>5772</v>
      </c>
      <c r="L573" t="s">
        <v>74</v>
      </c>
      <c r="M573" t="s">
        <v>77</v>
      </c>
      <c r="N573" t="s">
        <v>5773</v>
      </c>
      <c r="O573" t="s">
        <v>5897</v>
      </c>
      <c r="P573" t="s">
        <v>5898</v>
      </c>
      <c r="Q573" t="s">
        <v>5776</v>
      </c>
      <c r="R573" t="s">
        <v>74</v>
      </c>
      <c r="S573" t="s">
        <v>74</v>
      </c>
      <c r="T573" t="s">
        <v>74</v>
      </c>
      <c r="U573" t="s">
        <v>74</v>
      </c>
      <c r="V573" t="s">
        <v>74</v>
      </c>
      <c r="W573" t="s">
        <v>74</v>
      </c>
      <c r="X573" t="s">
        <v>74</v>
      </c>
      <c r="Y573" t="s">
        <v>74</v>
      </c>
      <c r="Z573" t="s">
        <v>74</v>
      </c>
      <c r="AA573" t="s">
        <v>74</v>
      </c>
      <c r="AB573" t="s">
        <v>74</v>
      </c>
      <c r="AC573" t="s">
        <v>74</v>
      </c>
      <c r="AD573" t="s">
        <v>74</v>
      </c>
      <c r="AE573" t="s">
        <v>74</v>
      </c>
      <c r="AF573" t="s">
        <v>74</v>
      </c>
      <c r="AG573">
        <v>0</v>
      </c>
      <c r="AH573">
        <v>0</v>
      </c>
      <c r="AI573">
        <v>0</v>
      </c>
      <c r="AJ573">
        <v>0</v>
      </c>
      <c r="AK573">
        <v>0</v>
      </c>
      <c r="AL573" t="s">
        <v>5777</v>
      </c>
      <c r="AM573" t="s">
        <v>567</v>
      </c>
      <c r="AN573" t="s">
        <v>567</v>
      </c>
      <c r="AO573" t="s">
        <v>74</v>
      </c>
      <c r="AP573" t="s">
        <v>74</v>
      </c>
      <c r="AQ573" t="s">
        <v>5899</v>
      </c>
      <c r="AR573" t="s">
        <v>5779</v>
      </c>
      <c r="AS573" t="s">
        <v>74</v>
      </c>
      <c r="AT573" t="s">
        <v>74</v>
      </c>
      <c r="AU573">
        <v>1992</v>
      </c>
      <c r="AV573">
        <v>35</v>
      </c>
      <c r="AW573" t="s">
        <v>74</v>
      </c>
      <c r="AX573" t="s">
        <v>74</v>
      </c>
      <c r="AY573" t="s">
        <v>74</v>
      </c>
      <c r="AZ573" t="s">
        <v>74</v>
      </c>
      <c r="BA573" t="s">
        <v>74</v>
      </c>
      <c r="BB573">
        <v>205</v>
      </c>
      <c r="BC573">
        <v>213</v>
      </c>
      <c r="BD573" t="s">
        <v>74</v>
      </c>
      <c r="BE573" t="s">
        <v>74</v>
      </c>
      <c r="BF573" t="s">
        <v>74</v>
      </c>
      <c r="BG573" t="s">
        <v>74</v>
      </c>
      <c r="BH573" t="s">
        <v>74</v>
      </c>
      <c r="BI573">
        <v>9</v>
      </c>
      <c r="BJ573" t="s">
        <v>5780</v>
      </c>
      <c r="BK573" t="s">
        <v>5781</v>
      </c>
      <c r="BL573" t="s">
        <v>5780</v>
      </c>
      <c r="BM573" t="s">
        <v>5900</v>
      </c>
      <c r="BN573" t="s">
        <v>74</v>
      </c>
      <c r="BO573" t="s">
        <v>74</v>
      </c>
      <c r="BP573" t="s">
        <v>74</v>
      </c>
      <c r="BQ573" t="s">
        <v>74</v>
      </c>
      <c r="BR573" t="s">
        <v>95</v>
      </c>
      <c r="BS573" t="s">
        <v>5947</v>
      </c>
      <c r="BT573" t="str">
        <f>HYPERLINK("https%3A%2F%2Fwww.webofscience.com%2Fwos%2Fwoscc%2Ffull-record%2FWOS:A1992BX47R00014","View Full Record in Web of Science")</f>
        <v>View Full Record in Web of Science</v>
      </c>
    </row>
    <row r="574" spans="1:72" x14ac:dyDescent="0.15">
      <c r="A574" t="s">
        <v>5767</v>
      </c>
      <c r="B574" t="s">
        <v>5948</v>
      </c>
      <c r="C574" t="s">
        <v>74</v>
      </c>
      <c r="D574" t="s">
        <v>5894</v>
      </c>
      <c r="E574" t="s">
        <v>74</v>
      </c>
      <c r="F574" t="s">
        <v>5948</v>
      </c>
      <c r="G574" t="s">
        <v>74</v>
      </c>
      <c r="H574" t="s">
        <v>74</v>
      </c>
      <c r="I574" t="s">
        <v>5949</v>
      </c>
      <c r="J574" t="s">
        <v>5896</v>
      </c>
      <c r="K574" t="s">
        <v>5772</v>
      </c>
      <c r="L574" t="s">
        <v>74</v>
      </c>
      <c r="M574" t="s">
        <v>77</v>
      </c>
      <c r="N574" t="s">
        <v>5773</v>
      </c>
      <c r="O574" t="s">
        <v>5897</v>
      </c>
      <c r="P574" t="s">
        <v>5898</v>
      </c>
      <c r="Q574" t="s">
        <v>5776</v>
      </c>
      <c r="R574" t="s">
        <v>74</v>
      </c>
      <c r="S574" t="s">
        <v>74</v>
      </c>
      <c r="T574" t="s">
        <v>74</v>
      </c>
      <c r="U574" t="s">
        <v>74</v>
      </c>
      <c r="V574" t="s">
        <v>74</v>
      </c>
      <c r="W574" t="s">
        <v>74</v>
      </c>
      <c r="X574" t="s">
        <v>74</v>
      </c>
      <c r="Y574" t="s">
        <v>74</v>
      </c>
      <c r="Z574" t="s">
        <v>74</v>
      </c>
      <c r="AA574" t="s">
        <v>74</v>
      </c>
      <c r="AB574" t="s">
        <v>74</v>
      </c>
      <c r="AC574" t="s">
        <v>74</v>
      </c>
      <c r="AD574" t="s">
        <v>74</v>
      </c>
      <c r="AE574" t="s">
        <v>74</v>
      </c>
      <c r="AF574" t="s">
        <v>74</v>
      </c>
      <c r="AG574">
        <v>0</v>
      </c>
      <c r="AH574">
        <v>0</v>
      </c>
      <c r="AI574">
        <v>0</v>
      </c>
      <c r="AJ574">
        <v>0</v>
      </c>
      <c r="AK574">
        <v>0</v>
      </c>
      <c r="AL574" t="s">
        <v>5777</v>
      </c>
      <c r="AM574" t="s">
        <v>567</v>
      </c>
      <c r="AN574" t="s">
        <v>567</v>
      </c>
      <c r="AO574" t="s">
        <v>74</v>
      </c>
      <c r="AP574" t="s">
        <v>74</v>
      </c>
      <c r="AQ574" t="s">
        <v>5899</v>
      </c>
      <c r="AR574" t="s">
        <v>5779</v>
      </c>
      <c r="AS574" t="s">
        <v>74</v>
      </c>
      <c r="AT574" t="s">
        <v>74</v>
      </c>
      <c r="AU574">
        <v>1992</v>
      </c>
      <c r="AV574">
        <v>35</v>
      </c>
      <c r="AW574" t="s">
        <v>74</v>
      </c>
      <c r="AX574" t="s">
        <v>74</v>
      </c>
      <c r="AY574" t="s">
        <v>74</v>
      </c>
      <c r="AZ574" t="s">
        <v>74</v>
      </c>
      <c r="BA574" t="s">
        <v>74</v>
      </c>
      <c r="BB574">
        <v>217</v>
      </c>
      <c r="BC574">
        <v>231</v>
      </c>
      <c r="BD574" t="s">
        <v>74</v>
      </c>
      <c r="BE574" t="s">
        <v>74</v>
      </c>
      <c r="BF574" t="s">
        <v>74</v>
      </c>
      <c r="BG574" t="s">
        <v>74</v>
      </c>
      <c r="BH574" t="s">
        <v>74</v>
      </c>
      <c r="BI574">
        <v>15</v>
      </c>
      <c r="BJ574" t="s">
        <v>5780</v>
      </c>
      <c r="BK574" t="s">
        <v>5781</v>
      </c>
      <c r="BL574" t="s">
        <v>5780</v>
      </c>
      <c r="BM574" t="s">
        <v>5900</v>
      </c>
      <c r="BN574" t="s">
        <v>74</v>
      </c>
      <c r="BO574" t="s">
        <v>74</v>
      </c>
      <c r="BP574" t="s">
        <v>74</v>
      </c>
      <c r="BQ574" t="s">
        <v>74</v>
      </c>
      <c r="BR574" t="s">
        <v>95</v>
      </c>
      <c r="BS574" t="s">
        <v>5950</v>
      </c>
      <c r="BT574" t="str">
        <f>HYPERLINK("https%3A%2F%2Fwww.webofscience.com%2Fwos%2Fwoscc%2Ffull-record%2FWOS:A1992BX47R00015","View Full Record in Web of Science")</f>
        <v>View Full Record in Web of Science</v>
      </c>
    </row>
    <row r="575" spans="1:72" x14ac:dyDescent="0.15">
      <c r="A575" t="s">
        <v>5767</v>
      </c>
      <c r="B575" t="s">
        <v>5951</v>
      </c>
      <c r="C575" t="s">
        <v>74</v>
      </c>
      <c r="D575" t="s">
        <v>5894</v>
      </c>
      <c r="E575" t="s">
        <v>74</v>
      </c>
      <c r="F575" t="s">
        <v>5951</v>
      </c>
      <c r="G575" t="s">
        <v>74</v>
      </c>
      <c r="H575" t="s">
        <v>74</v>
      </c>
      <c r="I575" t="s">
        <v>5952</v>
      </c>
      <c r="J575" t="s">
        <v>5896</v>
      </c>
      <c r="K575" t="s">
        <v>5772</v>
      </c>
      <c r="L575" t="s">
        <v>74</v>
      </c>
      <c r="M575" t="s">
        <v>77</v>
      </c>
      <c r="N575" t="s">
        <v>5773</v>
      </c>
      <c r="O575" t="s">
        <v>5897</v>
      </c>
      <c r="P575" t="s">
        <v>5898</v>
      </c>
      <c r="Q575" t="s">
        <v>5776</v>
      </c>
      <c r="R575" t="s">
        <v>74</v>
      </c>
      <c r="S575" t="s">
        <v>74</v>
      </c>
      <c r="T575" t="s">
        <v>74</v>
      </c>
      <c r="U575" t="s">
        <v>74</v>
      </c>
      <c r="V575" t="s">
        <v>74</v>
      </c>
      <c r="W575" t="s">
        <v>74</v>
      </c>
      <c r="X575" t="s">
        <v>74</v>
      </c>
      <c r="Y575" t="s">
        <v>74</v>
      </c>
      <c r="Z575" t="s">
        <v>74</v>
      </c>
      <c r="AA575" t="s">
        <v>74</v>
      </c>
      <c r="AB575" t="s">
        <v>74</v>
      </c>
      <c r="AC575" t="s">
        <v>74</v>
      </c>
      <c r="AD575" t="s">
        <v>74</v>
      </c>
      <c r="AE575" t="s">
        <v>74</v>
      </c>
      <c r="AF575" t="s">
        <v>74</v>
      </c>
      <c r="AG575">
        <v>0</v>
      </c>
      <c r="AH575">
        <v>0</v>
      </c>
      <c r="AI575">
        <v>0</v>
      </c>
      <c r="AJ575">
        <v>0</v>
      </c>
      <c r="AK575">
        <v>0</v>
      </c>
      <c r="AL575" t="s">
        <v>5777</v>
      </c>
      <c r="AM575" t="s">
        <v>567</v>
      </c>
      <c r="AN575" t="s">
        <v>567</v>
      </c>
      <c r="AO575" t="s">
        <v>74</v>
      </c>
      <c r="AP575" t="s">
        <v>74</v>
      </c>
      <c r="AQ575" t="s">
        <v>5899</v>
      </c>
      <c r="AR575" t="s">
        <v>5779</v>
      </c>
      <c r="AS575" t="s">
        <v>74</v>
      </c>
      <c r="AT575" t="s">
        <v>74</v>
      </c>
      <c r="AU575">
        <v>1992</v>
      </c>
      <c r="AV575">
        <v>35</v>
      </c>
      <c r="AW575" t="s">
        <v>74</v>
      </c>
      <c r="AX575" t="s">
        <v>74</v>
      </c>
      <c r="AY575" t="s">
        <v>74</v>
      </c>
      <c r="AZ575" t="s">
        <v>74</v>
      </c>
      <c r="BA575" t="s">
        <v>74</v>
      </c>
      <c r="BB575">
        <v>233</v>
      </c>
      <c r="BC575">
        <v>249</v>
      </c>
      <c r="BD575" t="s">
        <v>74</v>
      </c>
      <c r="BE575" t="s">
        <v>74</v>
      </c>
      <c r="BF575" t="s">
        <v>74</v>
      </c>
      <c r="BG575" t="s">
        <v>74</v>
      </c>
      <c r="BH575" t="s">
        <v>74</v>
      </c>
      <c r="BI575">
        <v>17</v>
      </c>
      <c r="BJ575" t="s">
        <v>5780</v>
      </c>
      <c r="BK575" t="s">
        <v>5781</v>
      </c>
      <c r="BL575" t="s">
        <v>5780</v>
      </c>
      <c r="BM575" t="s">
        <v>5900</v>
      </c>
      <c r="BN575" t="s">
        <v>74</v>
      </c>
      <c r="BO575" t="s">
        <v>74</v>
      </c>
      <c r="BP575" t="s">
        <v>74</v>
      </c>
      <c r="BQ575" t="s">
        <v>74</v>
      </c>
      <c r="BR575" t="s">
        <v>95</v>
      </c>
      <c r="BS575" t="s">
        <v>5953</v>
      </c>
      <c r="BT575" t="str">
        <f>HYPERLINK("https%3A%2F%2Fwww.webofscience.com%2Fwos%2Fwoscc%2Ffull-record%2FWOS:A1992BX47R00016","View Full Record in Web of Science")</f>
        <v>View Full Record in Web of Science</v>
      </c>
    </row>
    <row r="576" spans="1:72" x14ac:dyDescent="0.15">
      <c r="A576" t="s">
        <v>5767</v>
      </c>
      <c r="B576" t="s">
        <v>5954</v>
      </c>
      <c r="C576" t="s">
        <v>74</v>
      </c>
      <c r="D576" t="s">
        <v>5894</v>
      </c>
      <c r="E576" t="s">
        <v>74</v>
      </c>
      <c r="F576" t="s">
        <v>5954</v>
      </c>
      <c r="G576" t="s">
        <v>74</v>
      </c>
      <c r="H576" t="s">
        <v>74</v>
      </c>
      <c r="I576" t="s">
        <v>5955</v>
      </c>
      <c r="J576" t="s">
        <v>5896</v>
      </c>
      <c r="K576" t="s">
        <v>5772</v>
      </c>
      <c r="L576" t="s">
        <v>74</v>
      </c>
      <c r="M576" t="s">
        <v>77</v>
      </c>
      <c r="N576" t="s">
        <v>5773</v>
      </c>
      <c r="O576" t="s">
        <v>5897</v>
      </c>
      <c r="P576" t="s">
        <v>5898</v>
      </c>
      <c r="Q576" t="s">
        <v>5776</v>
      </c>
      <c r="R576" t="s">
        <v>74</v>
      </c>
      <c r="S576" t="s">
        <v>74</v>
      </c>
      <c r="T576" t="s">
        <v>74</v>
      </c>
      <c r="U576" t="s">
        <v>74</v>
      </c>
      <c r="V576" t="s">
        <v>74</v>
      </c>
      <c r="W576" t="s">
        <v>74</v>
      </c>
      <c r="X576" t="s">
        <v>74</v>
      </c>
      <c r="Y576" t="s">
        <v>74</v>
      </c>
      <c r="Z576" t="s">
        <v>74</v>
      </c>
      <c r="AA576" t="s">
        <v>74</v>
      </c>
      <c r="AB576" t="s">
        <v>74</v>
      </c>
      <c r="AC576" t="s">
        <v>74</v>
      </c>
      <c r="AD576" t="s">
        <v>74</v>
      </c>
      <c r="AE576" t="s">
        <v>74</v>
      </c>
      <c r="AF576" t="s">
        <v>74</v>
      </c>
      <c r="AG576">
        <v>0</v>
      </c>
      <c r="AH576">
        <v>0</v>
      </c>
      <c r="AI576">
        <v>0</v>
      </c>
      <c r="AJ576">
        <v>0</v>
      </c>
      <c r="AK576">
        <v>0</v>
      </c>
      <c r="AL576" t="s">
        <v>5777</v>
      </c>
      <c r="AM576" t="s">
        <v>567</v>
      </c>
      <c r="AN576" t="s">
        <v>567</v>
      </c>
      <c r="AO576" t="s">
        <v>74</v>
      </c>
      <c r="AP576" t="s">
        <v>74</v>
      </c>
      <c r="AQ576" t="s">
        <v>5899</v>
      </c>
      <c r="AR576" t="s">
        <v>5779</v>
      </c>
      <c r="AS576" t="s">
        <v>74</v>
      </c>
      <c r="AT576" t="s">
        <v>74</v>
      </c>
      <c r="AU576">
        <v>1992</v>
      </c>
      <c r="AV576">
        <v>35</v>
      </c>
      <c r="AW576" t="s">
        <v>74</v>
      </c>
      <c r="AX576" t="s">
        <v>74</v>
      </c>
      <c r="AY576" t="s">
        <v>74</v>
      </c>
      <c r="AZ576" t="s">
        <v>74</v>
      </c>
      <c r="BA576" t="s">
        <v>74</v>
      </c>
      <c r="BB576">
        <v>251</v>
      </c>
      <c r="BC576">
        <v>256</v>
      </c>
      <c r="BD576" t="s">
        <v>74</v>
      </c>
      <c r="BE576" t="s">
        <v>74</v>
      </c>
      <c r="BF576" t="s">
        <v>74</v>
      </c>
      <c r="BG576" t="s">
        <v>74</v>
      </c>
      <c r="BH576" t="s">
        <v>74</v>
      </c>
      <c r="BI576">
        <v>6</v>
      </c>
      <c r="BJ576" t="s">
        <v>5780</v>
      </c>
      <c r="BK576" t="s">
        <v>5781</v>
      </c>
      <c r="BL576" t="s">
        <v>5780</v>
      </c>
      <c r="BM576" t="s">
        <v>5900</v>
      </c>
      <c r="BN576" t="s">
        <v>74</v>
      </c>
      <c r="BO576" t="s">
        <v>74</v>
      </c>
      <c r="BP576" t="s">
        <v>74</v>
      </c>
      <c r="BQ576" t="s">
        <v>74</v>
      </c>
      <c r="BR576" t="s">
        <v>95</v>
      </c>
      <c r="BS576" t="s">
        <v>5956</v>
      </c>
      <c r="BT576" t="str">
        <f>HYPERLINK("https%3A%2F%2Fwww.webofscience.com%2Fwos%2Fwoscc%2Ffull-record%2FWOS:A1992BX47R00017","View Full Record in Web of Science")</f>
        <v>View Full Record in Web of Science</v>
      </c>
    </row>
    <row r="577" spans="1:72" x14ac:dyDescent="0.15">
      <c r="A577" t="s">
        <v>5767</v>
      </c>
      <c r="B577" t="s">
        <v>5957</v>
      </c>
      <c r="C577" t="s">
        <v>74</v>
      </c>
      <c r="D577" t="s">
        <v>5894</v>
      </c>
      <c r="E577" t="s">
        <v>74</v>
      </c>
      <c r="F577" t="s">
        <v>5957</v>
      </c>
      <c r="G577" t="s">
        <v>74</v>
      </c>
      <c r="H577" t="s">
        <v>74</v>
      </c>
      <c r="I577" t="s">
        <v>5958</v>
      </c>
      <c r="J577" t="s">
        <v>5896</v>
      </c>
      <c r="K577" t="s">
        <v>5772</v>
      </c>
      <c r="L577" t="s">
        <v>74</v>
      </c>
      <c r="M577" t="s">
        <v>77</v>
      </c>
      <c r="N577" t="s">
        <v>5773</v>
      </c>
      <c r="O577" t="s">
        <v>5897</v>
      </c>
      <c r="P577" t="s">
        <v>5898</v>
      </c>
      <c r="Q577" t="s">
        <v>5776</v>
      </c>
      <c r="R577" t="s">
        <v>74</v>
      </c>
      <c r="S577" t="s">
        <v>74</v>
      </c>
      <c r="T577" t="s">
        <v>74</v>
      </c>
      <c r="U577" t="s">
        <v>74</v>
      </c>
      <c r="V577" t="s">
        <v>74</v>
      </c>
      <c r="W577" t="s">
        <v>74</v>
      </c>
      <c r="X577" t="s">
        <v>74</v>
      </c>
      <c r="Y577" t="s">
        <v>74</v>
      </c>
      <c r="Z577" t="s">
        <v>74</v>
      </c>
      <c r="AA577" t="s">
        <v>74</v>
      </c>
      <c r="AB577" t="s">
        <v>74</v>
      </c>
      <c r="AC577" t="s">
        <v>74</v>
      </c>
      <c r="AD577" t="s">
        <v>74</v>
      </c>
      <c r="AE577" t="s">
        <v>74</v>
      </c>
      <c r="AF577" t="s">
        <v>74</v>
      </c>
      <c r="AG577">
        <v>0</v>
      </c>
      <c r="AH577">
        <v>0</v>
      </c>
      <c r="AI577">
        <v>0</v>
      </c>
      <c r="AJ577">
        <v>0</v>
      </c>
      <c r="AK577">
        <v>0</v>
      </c>
      <c r="AL577" t="s">
        <v>5777</v>
      </c>
      <c r="AM577" t="s">
        <v>567</v>
      </c>
      <c r="AN577" t="s">
        <v>567</v>
      </c>
      <c r="AO577" t="s">
        <v>74</v>
      </c>
      <c r="AP577" t="s">
        <v>74</v>
      </c>
      <c r="AQ577" t="s">
        <v>5899</v>
      </c>
      <c r="AR577" t="s">
        <v>5779</v>
      </c>
      <c r="AS577" t="s">
        <v>74</v>
      </c>
      <c r="AT577" t="s">
        <v>74</v>
      </c>
      <c r="AU577">
        <v>1992</v>
      </c>
      <c r="AV577">
        <v>35</v>
      </c>
      <c r="AW577" t="s">
        <v>74</v>
      </c>
      <c r="AX577" t="s">
        <v>74</v>
      </c>
      <c r="AY577" t="s">
        <v>74</v>
      </c>
      <c r="AZ577" t="s">
        <v>74</v>
      </c>
      <c r="BA577" t="s">
        <v>74</v>
      </c>
      <c r="BB577">
        <v>257</v>
      </c>
      <c r="BC577">
        <v>260</v>
      </c>
      <c r="BD577" t="s">
        <v>74</v>
      </c>
      <c r="BE577" t="s">
        <v>74</v>
      </c>
      <c r="BF577" t="s">
        <v>74</v>
      </c>
      <c r="BG577" t="s">
        <v>74</v>
      </c>
      <c r="BH577" t="s">
        <v>74</v>
      </c>
      <c r="BI577">
        <v>4</v>
      </c>
      <c r="BJ577" t="s">
        <v>5780</v>
      </c>
      <c r="BK577" t="s">
        <v>5781</v>
      </c>
      <c r="BL577" t="s">
        <v>5780</v>
      </c>
      <c r="BM577" t="s">
        <v>5900</v>
      </c>
      <c r="BN577" t="s">
        <v>74</v>
      </c>
      <c r="BO577" t="s">
        <v>74</v>
      </c>
      <c r="BP577" t="s">
        <v>74</v>
      </c>
      <c r="BQ577" t="s">
        <v>74</v>
      </c>
      <c r="BR577" t="s">
        <v>95</v>
      </c>
      <c r="BS577" t="s">
        <v>5959</v>
      </c>
      <c r="BT577" t="str">
        <f>HYPERLINK("https%3A%2F%2Fwww.webofscience.com%2Fwos%2Fwoscc%2Ffull-record%2FWOS:A1992BX47R00018","View Full Record in Web of Science")</f>
        <v>View Full Record in Web of Science</v>
      </c>
    </row>
    <row r="578" spans="1:72" x14ac:dyDescent="0.15">
      <c r="A578" t="s">
        <v>5767</v>
      </c>
      <c r="B578" t="s">
        <v>5960</v>
      </c>
      <c r="C578" t="s">
        <v>74</v>
      </c>
      <c r="D578" t="s">
        <v>5894</v>
      </c>
      <c r="E578" t="s">
        <v>74</v>
      </c>
      <c r="F578" t="s">
        <v>5960</v>
      </c>
      <c r="G578" t="s">
        <v>74</v>
      </c>
      <c r="H578" t="s">
        <v>74</v>
      </c>
      <c r="I578" t="s">
        <v>5961</v>
      </c>
      <c r="J578" t="s">
        <v>5896</v>
      </c>
      <c r="K578" t="s">
        <v>5772</v>
      </c>
      <c r="L578" t="s">
        <v>74</v>
      </c>
      <c r="M578" t="s">
        <v>77</v>
      </c>
      <c r="N578" t="s">
        <v>5773</v>
      </c>
      <c r="O578" t="s">
        <v>5897</v>
      </c>
      <c r="P578" t="s">
        <v>5898</v>
      </c>
      <c r="Q578" t="s">
        <v>5776</v>
      </c>
      <c r="R578" t="s">
        <v>74</v>
      </c>
      <c r="S578" t="s">
        <v>74</v>
      </c>
      <c r="T578" t="s">
        <v>74</v>
      </c>
      <c r="U578" t="s">
        <v>74</v>
      </c>
      <c r="V578" t="s">
        <v>74</v>
      </c>
      <c r="W578" t="s">
        <v>74</v>
      </c>
      <c r="X578" t="s">
        <v>74</v>
      </c>
      <c r="Y578" t="s">
        <v>74</v>
      </c>
      <c r="Z578" t="s">
        <v>74</v>
      </c>
      <c r="AA578" t="s">
        <v>74</v>
      </c>
      <c r="AB578" t="s">
        <v>74</v>
      </c>
      <c r="AC578" t="s">
        <v>74</v>
      </c>
      <c r="AD578" t="s">
        <v>74</v>
      </c>
      <c r="AE578" t="s">
        <v>74</v>
      </c>
      <c r="AF578" t="s">
        <v>74</v>
      </c>
      <c r="AG578">
        <v>0</v>
      </c>
      <c r="AH578">
        <v>0</v>
      </c>
      <c r="AI578">
        <v>0</v>
      </c>
      <c r="AJ578">
        <v>0</v>
      </c>
      <c r="AK578">
        <v>0</v>
      </c>
      <c r="AL578" t="s">
        <v>5777</v>
      </c>
      <c r="AM578" t="s">
        <v>567</v>
      </c>
      <c r="AN578" t="s">
        <v>567</v>
      </c>
      <c r="AO578" t="s">
        <v>74</v>
      </c>
      <c r="AP578" t="s">
        <v>74</v>
      </c>
      <c r="AQ578" t="s">
        <v>5899</v>
      </c>
      <c r="AR578" t="s">
        <v>5779</v>
      </c>
      <c r="AS578" t="s">
        <v>74</v>
      </c>
      <c r="AT578" t="s">
        <v>74</v>
      </c>
      <c r="AU578">
        <v>1992</v>
      </c>
      <c r="AV578">
        <v>35</v>
      </c>
      <c r="AW578" t="s">
        <v>74</v>
      </c>
      <c r="AX578" t="s">
        <v>74</v>
      </c>
      <c r="AY578" t="s">
        <v>74</v>
      </c>
      <c r="AZ578" t="s">
        <v>74</v>
      </c>
      <c r="BA578" t="s">
        <v>74</v>
      </c>
      <c r="BB578">
        <v>261</v>
      </c>
      <c r="BC578">
        <v>265</v>
      </c>
      <c r="BD578" t="s">
        <v>74</v>
      </c>
      <c r="BE578" t="s">
        <v>74</v>
      </c>
      <c r="BF578" t="s">
        <v>74</v>
      </c>
      <c r="BG578" t="s">
        <v>74</v>
      </c>
      <c r="BH578" t="s">
        <v>74</v>
      </c>
      <c r="BI578">
        <v>5</v>
      </c>
      <c r="BJ578" t="s">
        <v>5780</v>
      </c>
      <c r="BK578" t="s">
        <v>5781</v>
      </c>
      <c r="BL578" t="s">
        <v>5780</v>
      </c>
      <c r="BM578" t="s">
        <v>5900</v>
      </c>
      <c r="BN578" t="s">
        <v>74</v>
      </c>
      <c r="BO578" t="s">
        <v>74</v>
      </c>
      <c r="BP578" t="s">
        <v>74</v>
      </c>
      <c r="BQ578" t="s">
        <v>74</v>
      </c>
      <c r="BR578" t="s">
        <v>95</v>
      </c>
      <c r="BS578" t="s">
        <v>5962</v>
      </c>
      <c r="BT578" t="str">
        <f>HYPERLINK("https%3A%2F%2Fwww.webofscience.com%2Fwos%2Fwoscc%2Ffull-record%2FWOS:A1992BX47R00019","View Full Record in Web of Science")</f>
        <v>View Full Record in Web of Science</v>
      </c>
    </row>
    <row r="579" spans="1:72" x14ac:dyDescent="0.15">
      <c r="A579" t="s">
        <v>5767</v>
      </c>
      <c r="B579" t="s">
        <v>5963</v>
      </c>
      <c r="C579" t="s">
        <v>74</v>
      </c>
      <c r="D579" t="s">
        <v>5894</v>
      </c>
      <c r="E579" t="s">
        <v>74</v>
      </c>
      <c r="F579" t="s">
        <v>5963</v>
      </c>
      <c r="G579" t="s">
        <v>74</v>
      </c>
      <c r="H579" t="s">
        <v>74</v>
      </c>
      <c r="I579" t="s">
        <v>5964</v>
      </c>
      <c r="J579" t="s">
        <v>5896</v>
      </c>
      <c r="K579" t="s">
        <v>5772</v>
      </c>
      <c r="L579" t="s">
        <v>74</v>
      </c>
      <c r="M579" t="s">
        <v>77</v>
      </c>
      <c r="N579" t="s">
        <v>5773</v>
      </c>
      <c r="O579" t="s">
        <v>5897</v>
      </c>
      <c r="P579" t="s">
        <v>5898</v>
      </c>
      <c r="Q579" t="s">
        <v>5776</v>
      </c>
      <c r="R579" t="s">
        <v>74</v>
      </c>
      <c r="S579" t="s">
        <v>74</v>
      </c>
      <c r="T579" t="s">
        <v>74</v>
      </c>
      <c r="U579" t="s">
        <v>74</v>
      </c>
      <c r="V579" t="s">
        <v>74</v>
      </c>
      <c r="W579" t="s">
        <v>74</v>
      </c>
      <c r="X579" t="s">
        <v>74</v>
      </c>
      <c r="Y579" t="s">
        <v>74</v>
      </c>
      <c r="Z579" t="s">
        <v>74</v>
      </c>
      <c r="AA579" t="s">
        <v>5888</v>
      </c>
      <c r="AB579" t="s">
        <v>5889</v>
      </c>
      <c r="AC579" t="s">
        <v>74</v>
      </c>
      <c r="AD579" t="s">
        <v>74</v>
      </c>
      <c r="AE579" t="s">
        <v>74</v>
      </c>
      <c r="AF579" t="s">
        <v>74</v>
      </c>
      <c r="AG579">
        <v>0</v>
      </c>
      <c r="AH579">
        <v>0</v>
      </c>
      <c r="AI579">
        <v>0</v>
      </c>
      <c r="AJ579">
        <v>0</v>
      </c>
      <c r="AK579">
        <v>0</v>
      </c>
      <c r="AL579" t="s">
        <v>5777</v>
      </c>
      <c r="AM579" t="s">
        <v>567</v>
      </c>
      <c r="AN579" t="s">
        <v>567</v>
      </c>
      <c r="AO579" t="s">
        <v>74</v>
      </c>
      <c r="AP579" t="s">
        <v>74</v>
      </c>
      <c r="AQ579" t="s">
        <v>5899</v>
      </c>
      <c r="AR579" t="s">
        <v>5779</v>
      </c>
      <c r="AS579" t="s">
        <v>74</v>
      </c>
      <c r="AT579" t="s">
        <v>74</v>
      </c>
      <c r="AU579">
        <v>1992</v>
      </c>
      <c r="AV579">
        <v>35</v>
      </c>
      <c r="AW579" t="s">
        <v>74</v>
      </c>
      <c r="AX579" t="s">
        <v>74</v>
      </c>
      <c r="AY579" t="s">
        <v>74</v>
      </c>
      <c r="AZ579" t="s">
        <v>74</v>
      </c>
      <c r="BA579" t="s">
        <v>74</v>
      </c>
      <c r="BB579">
        <v>267</v>
      </c>
      <c r="BC579">
        <v>277</v>
      </c>
      <c r="BD579" t="s">
        <v>74</v>
      </c>
      <c r="BE579" t="s">
        <v>74</v>
      </c>
      <c r="BF579" t="s">
        <v>74</v>
      </c>
      <c r="BG579" t="s">
        <v>74</v>
      </c>
      <c r="BH579" t="s">
        <v>74</v>
      </c>
      <c r="BI579">
        <v>11</v>
      </c>
      <c r="BJ579" t="s">
        <v>5780</v>
      </c>
      <c r="BK579" t="s">
        <v>5781</v>
      </c>
      <c r="BL579" t="s">
        <v>5780</v>
      </c>
      <c r="BM579" t="s">
        <v>5900</v>
      </c>
      <c r="BN579" t="s">
        <v>74</v>
      </c>
      <c r="BO579" t="s">
        <v>74</v>
      </c>
      <c r="BP579" t="s">
        <v>74</v>
      </c>
      <c r="BQ579" t="s">
        <v>74</v>
      </c>
      <c r="BR579" t="s">
        <v>95</v>
      </c>
      <c r="BS579" t="s">
        <v>5965</v>
      </c>
      <c r="BT579" t="str">
        <f>HYPERLINK("https%3A%2F%2Fwww.webofscience.com%2Fwos%2Fwoscc%2Ffull-record%2FWOS:A1992BX47R00020","View Full Record in Web of Science")</f>
        <v>View Full Record in Web of Science</v>
      </c>
    </row>
    <row r="580" spans="1:72" x14ac:dyDescent="0.15">
      <c r="A580" t="s">
        <v>5767</v>
      </c>
      <c r="B580" t="s">
        <v>5880</v>
      </c>
      <c r="C580" t="s">
        <v>74</v>
      </c>
      <c r="D580" t="s">
        <v>5894</v>
      </c>
      <c r="E580" t="s">
        <v>74</v>
      </c>
      <c r="F580" t="s">
        <v>5880</v>
      </c>
      <c r="G580" t="s">
        <v>74</v>
      </c>
      <c r="H580" t="s">
        <v>74</v>
      </c>
      <c r="I580" t="s">
        <v>5966</v>
      </c>
      <c r="J580" t="s">
        <v>5896</v>
      </c>
      <c r="K580" t="s">
        <v>5772</v>
      </c>
      <c r="L580" t="s">
        <v>74</v>
      </c>
      <c r="M580" t="s">
        <v>77</v>
      </c>
      <c r="N580" t="s">
        <v>5773</v>
      </c>
      <c r="O580" t="s">
        <v>5897</v>
      </c>
      <c r="P580" t="s">
        <v>5898</v>
      </c>
      <c r="Q580" t="s">
        <v>5776</v>
      </c>
      <c r="R580" t="s">
        <v>74</v>
      </c>
      <c r="S580" t="s">
        <v>74</v>
      </c>
      <c r="T580" t="s">
        <v>74</v>
      </c>
      <c r="U580" t="s">
        <v>74</v>
      </c>
      <c r="V580" t="s">
        <v>74</v>
      </c>
      <c r="W580" t="s">
        <v>74</v>
      </c>
      <c r="X580" t="s">
        <v>74</v>
      </c>
      <c r="Y580" t="s">
        <v>74</v>
      </c>
      <c r="Z580" t="s">
        <v>74</v>
      </c>
      <c r="AA580" t="s">
        <v>74</v>
      </c>
      <c r="AB580" t="s">
        <v>74</v>
      </c>
      <c r="AC580" t="s">
        <v>74</v>
      </c>
      <c r="AD580" t="s">
        <v>74</v>
      </c>
      <c r="AE580" t="s">
        <v>74</v>
      </c>
      <c r="AF580" t="s">
        <v>74</v>
      </c>
      <c r="AG580">
        <v>0</v>
      </c>
      <c r="AH580">
        <v>0</v>
      </c>
      <c r="AI580">
        <v>0</v>
      </c>
      <c r="AJ580">
        <v>0</v>
      </c>
      <c r="AK580">
        <v>0</v>
      </c>
      <c r="AL580" t="s">
        <v>5777</v>
      </c>
      <c r="AM580" t="s">
        <v>567</v>
      </c>
      <c r="AN580" t="s">
        <v>567</v>
      </c>
      <c r="AO580" t="s">
        <v>74</v>
      </c>
      <c r="AP580" t="s">
        <v>74</v>
      </c>
      <c r="AQ580" t="s">
        <v>5899</v>
      </c>
      <c r="AR580" t="s">
        <v>5779</v>
      </c>
      <c r="AS580" t="s">
        <v>74</v>
      </c>
      <c r="AT580" t="s">
        <v>74</v>
      </c>
      <c r="AU580">
        <v>1992</v>
      </c>
      <c r="AV580">
        <v>35</v>
      </c>
      <c r="AW580" t="s">
        <v>74</v>
      </c>
      <c r="AX580" t="s">
        <v>74</v>
      </c>
      <c r="AY580" t="s">
        <v>74</v>
      </c>
      <c r="AZ580" t="s">
        <v>74</v>
      </c>
      <c r="BA580" t="s">
        <v>74</v>
      </c>
      <c r="BB580">
        <v>279</v>
      </c>
      <c r="BC580">
        <v>293</v>
      </c>
      <c r="BD580" t="s">
        <v>74</v>
      </c>
      <c r="BE580" t="s">
        <v>74</v>
      </c>
      <c r="BF580" t="s">
        <v>74</v>
      </c>
      <c r="BG580" t="s">
        <v>74</v>
      </c>
      <c r="BH580" t="s">
        <v>74</v>
      </c>
      <c r="BI580">
        <v>15</v>
      </c>
      <c r="BJ580" t="s">
        <v>5780</v>
      </c>
      <c r="BK580" t="s">
        <v>5781</v>
      </c>
      <c r="BL580" t="s">
        <v>5780</v>
      </c>
      <c r="BM580" t="s">
        <v>5900</v>
      </c>
      <c r="BN580" t="s">
        <v>74</v>
      </c>
      <c r="BO580" t="s">
        <v>74</v>
      </c>
      <c r="BP580" t="s">
        <v>74</v>
      </c>
      <c r="BQ580" t="s">
        <v>74</v>
      </c>
      <c r="BR580" t="s">
        <v>95</v>
      </c>
      <c r="BS580" t="s">
        <v>5967</v>
      </c>
      <c r="BT580" t="str">
        <f>HYPERLINK("https%3A%2F%2Fwww.webofscience.com%2Fwos%2Fwoscc%2Ffull-record%2FWOS:A1992BX47R00021","View Full Record in Web of Science")</f>
        <v>View Full Record in Web of Science</v>
      </c>
    </row>
    <row r="581" spans="1:72" x14ac:dyDescent="0.15">
      <c r="A581" t="s">
        <v>5767</v>
      </c>
      <c r="B581" t="s">
        <v>5968</v>
      </c>
      <c r="C581" t="s">
        <v>74</v>
      </c>
      <c r="D581" t="s">
        <v>5894</v>
      </c>
      <c r="E581" t="s">
        <v>74</v>
      </c>
      <c r="F581" t="s">
        <v>5968</v>
      </c>
      <c r="G581" t="s">
        <v>74</v>
      </c>
      <c r="H581" t="s">
        <v>74</v>
      </c>
      <c r="I581" t="s">
        <v>5969</v>
      </c>
      <c r="J581" t="s">
        <v>5896</v>
      </c>
      <c r="K581" t="s">
        <v>5772</v>
      </c>
      <c r="L581" t="s">
        <v>74</v>
      </c>
      <c r="M581" t="s">
        <v>77</v>
      </c>
      <c r="N581" t="s">
        <v>5773</v>
      </c>
      <c r="O581" t="s">
        <v>5897</v>
      </c>
      <c r="P581" t="s">
        <v>5898</v>
      </c>
      <c r="Q581" t="s">
        <v>5776</v>
      </c>
      <c r="R581" t="s">
        <v>74</v>
      </c>
      <c r="S581" t="s">
        <v>74</v>
      </c>
      <c r="T581" t="s">
        <v>74</v>
      </c>
      <c r="U581" t="s">
        <v>74</v>
      </c>
      <c r="V581" t="s">
        <v>74</v>
      </c>
      <c r="W581" t="s">
        <v>74</v>
      </c>
      <c r="X581" t="s">
        <v>74</v>
      </c>
      <c r="Y581" t="s">
        <v>74</v>
      </c>
      <c r="Z581" t="s">
        <v>74</v>
      </c>
      <c r="AA581" t="s">
        <v>74</v>
      </c>
      <c r="AB581" t="s">
        <v>74</v>
      </c>
      <c r="AC581" t="s">
        <v>74</v>
      </c>
      <c r="AD581" t="s">
        <v>74</v>
      </c>
      <c r="AE581" t="s">
        <v>74</v>
      </c>
      <c r="AF581" t="s">
        <v>74</v>
      </c>
      <c r="AG581">
        <v>0</v>
      </c>
      <c r="AH581">
        <v>0</v>
      </c>
      <c r="AI581">
        <v>0</v>
      </c>
      <c r="AJ581">
        <v>0</v>
      </c>
      <c r="AK581">
        <v>0</v>
      </c>
      <c r="AL581" t="s">
        <v>5777</v>
      </c>
      <c r="AM581" t="s">
        <v>567</v>
      </c>
      <c r="AN581" t="s">
        <v>567</v>
      </c>
      <c r="AO581" t="s">
        <v>74</v>
      </c>
      <c r="AP581" t="s">
        <v>74</v>
      </c>
      <c r="AQ581" t="s">
        <v>5899</v>
      </c>
      <c r="AR581" t="s">
        <v>5779</v>
      </c>
      <c r="AS581" t="s">
        <v>74</v>
      </c>
      <c r="AT581" t="s">
        <v>74</v>
      </c>
      <c r="AU581">
        <v>1992</v>
      </c>
      <c r="AV581">
        <v>35</v>
      </c>
      <c r="AW581" t="s">
        <v>74</v>
      </c>
      <c r="AX581" t="s">
        <v>74</v>
      </c>
      <c r="AY581" t="s">
        <v>74</v>
      </c>
      <c r="AZ581" t="s">
        <v>74</v>
      </c>
      <c r="BA581" t="s">
        <v>74</v>
      </c>
      <c r="BB581">
        <v>295</v>
      </c>
      <c r="BC581">
        <v>300</v>
      </c>
      <c r="BD581" t="s">
        <v>74</v>
      </c>
      <c r="BE581" t="s">
        <v>74</v>
      </c>
      <c r="BF581" t="s">
        <v>74</v>
      </c>
      <c r="BG581" t="s">
        <v>74</v>
      </c>
      <c r="BH581" t="s">
        <v>74</v>
      </c>
      <c r="BI581">
        <v>6</v>
      </c>
      <c r="BJ581" t="s">
        <v>5780</v>
      </c>
      <c r="BK581" t="s">
        <v>5781</v>
      </c>
      <c r="BL581" t="s">
        <v>5780</v>
      </c>
      <c r="BM581" t="s">
        <v>5900</v>
      </c>
      <c r="BN581" t="s">
        <v>74</v>
      </c>
      <c r="BO581" t="s">
        <v>74</v>
      </c>
      <c r="BP581" t="s">
        <v>74</v>
      </c>
      <c r="BQ581" t="s">
        <v>74</v>
      </c>
      <c r="BR581" t="s">
        <v>95</v>
      </c>
      <c r="BS581" t="s">
        <v>5970</v>
      </c>
      <c r="BT581" t="str">
        <f>HYPERLINK("https%3A%2F%2Fwww.webofscience.com%2Fwos%2Fwoscc%2Ffull-record%2FWOS:A1992BX47R00022","View Full Record in Web of Science")</f>
        <v>View Full Record in Web of Science</v>
      </c>
    </row>
    <row r="582" spans="1:72" x14ac:dyDescent="0.15">
      <c r="A582" t="s">
        <v>5767</v>
      </c>
      <c r="B582" t="s">
        <v>5971</v>
      </c>
      <c r="C582" t="s">
        <v>74</v>
      </c>
      <c r="D582" t="s">
        <v>5894</v>
      </c>
      <c r="E582" t="s">
        <v>74</v>
      </c>
      <c r="F582" t="s">
        <v>5971</v>
      </c>
      <c r="G582" t="s">
        <v>74</v>
      </c>
      <c r="H582" t="s">
        <v>74</v>
      </c>
      <c r="I582" t="s">
        <v>5972</v>
      </c>
      <c r="J582" t="s">
        <v>5896</v>
      </c>
      <c r="K582" t="s">
        <v>5772</v>
      </c>
      <c r="L582" t="s">
        <v>74</v>
      </c>
      <c r="M582" t="s">
        <v>77</v>
      </c>
      <c r="N582" t="s">
        <v>5773</v>
      </c>
      <c r="O582" t="s">
        <v>5897</v>
      </c>
      <c r="P582" t="s">
        <v>5898</v>
      </c>
      <c r="Q582" t="s">
        <v>5776</v>
      </c>
      <c r="R582" t="s">
        <v>74</v>
      </c>
      <c r="S582" t="s">
        <v>74</v>
      </c>
      <c r="T582" t="s">
        <v>74</v>
      </c>
      <c r="U582" t="s">
        <v>74</v>
      </c>
      <c r="V582" t="s">
        <v>74</v>
      </c>
      <c r="W582" t="s">
        <v>74</v>
      </c>
      <c r="X582" t="s">
        <v>74</v>
      </c>
      <c r="Y582" t="s">
        <v>74</v>
      </c>
      <c r="Z582" t="s">
        <v>74</v>
      </c>
      <c r="AA582" t="s">
        <v>74</v>
      </c>
      <c r="AB582" t="s">
        <v>74</v>
      </c>
      <c r="AC582" t="s">
        <v>74</v>
      </c>
      <c r="AD582" t="s">
        <v>74</v>
      </c>
      <c r="AE582" t="s">
        <v>74</v>
      </c>
      <c r="AF582" t="s">
        <v>74</v>
      </c>
      <c r="AG582">
        <v>0</v>
      </c>
      <c r="AH582">
        <v>1</v>
      </c>
      <c r="AI582">
        <v>1</v>
      </c>
      <c r="AJ582">
        <v>0</v>
      </c>
      <c r="AK582">
        <v>0</v>
      </c>
      <c r="AL582" t="s">
        <v>5777</v>
      </c>
      <c r="AM582" t="s">
        <v>567</v>
      </c>
      <c r="AN582" t="s">
        <v>567</v>
      </c>
      <c r="AO582" t="s">
        <v>74</v>
      </c>
      <c r="AP582" t="s">
        <v>74</v>
      </c>
      <c r="AQ582" t="s">
        <v>5899</v>
      </c>
      <c r="AR582" t="s">
        <v>5779</v>
      </c>
      <c r="AS582" t="s">
        <v>74</v>
      </c>
      <c r="AT582" t="s">
        <v>74</v>
      </c>
      <c r="AU582">
        <v>1992</v>
      </c>
      <c r="AV582">
        <v>35</v>
      </c>
      <c r="AW582" t="s">
        <v>74</v>
      </c>
      <c r="AX582" t="s">
        <v>74</v>
      </c>
      <c r="AY582" t="s">
        <v>74</v>
      </c>
      <c r="AZ582" t="s">
        <v>74</v>
      </c>
      <c r="BA582" t="s">
        <v>74</v>
      </c>
      <c r="BB582">
        <v>303</v>
      </c>
      <c r="BC582">
        <v>309</v>
      </c>
      <c r="BD582" t="s">
        <v>74</v>
      </c>
      <c r="BE582" t="s">
        <v>74</v>
      </c>
      <c r="BF582" t="s">
        <v>74</v>
      </c>
      <c r="BG582" t="s">
        <v>74</v>
      </c>
      <c r="BH582" t="s">
        <v>74</v>
      </c>
      <c r="BI582">
        <v>7</v>
      </c>
      <c r="BJ582" t="s">
        <v>5780</v>
      </c>
      <c r="BK582" t="s">
        <v>5781</v>
      </c>
      <c r="BL582" t="s">
        <v>5780</v>
      </c>
      <c r="BM582" t="s">
        <v>5900</v>
      </c>
      <c r="BN582" t="s">
        <v>74</v>
      </c>
      <c r="BO582" t="s">
        <v>74</v>
      </c>
      <c r="BP582" t="s">
        <v>74</v>
      </c>
      <c r="BQ582" t="s">
        <v>74</v>
      </c>
      <c r="BR582" t="s">
        <v>95</v>
      </c>
      <c r="BS582" t="s">
        <v>5973</v>
      </c>
      <c r="BT582" t="str">
        <f>HYPERLINK("https%3A%2F%2Fwww.webofscience.com%2Fwos%2Fwoscc%2Ffull-record%2FWOS:A1992BX47R00023","View Full Record in Web of Science")</f>
        <v>View Full Record in Web of Science</v>
      </c>
    </row>
    <row r="583" spans="1:72" x14ac:dyDescent="0.15">
      <c r="A583" t="s">
        <v>5767</v>
      </c>
      <c r="B583" t="s">
        <v>5974</v>
      </c>
      <c r="C583" t="s">
        <v>74</v>
      </c>
      <c r="D583" t="s">
        <v>5894</v>
      </c>
      <c r="E583" t="s">
        <v>74</v>
      </c>
      <c r="F583" t="s">
        <v>5974</v>
      </c>
      <c r="G583" t="s">
        <v>74</v>
      </c>
      <c r="H583" t="s">
        <v>74</v>
      </c>
      <c r="I583" t="s">
        <v>5975</v>
      </c>
      <c r="J583" t="s">
        <v>5896</v>
      </c>
      <c r="K583" t="s">
        <v>5772</v>
      </c>
      <c r="L583" t="s">
        <v>74</v>
      </c>
      <c r="M583" t="s">
        <v>77</v>
      </c>
      <c r="N583" t="s">
        <v>5773</v>
      </c>
      <c r="O583" t="s">
        <v>5897</v>
      </c>
      <c r="P583" t="s">
        <v>5898</v>
      </c>
      <c r="Q583" t="s">
        <v>5776</v>
      </c>
      <c r="R583" t="s">
        <v>74</v>
      </c>
      <c r="S583" t="s">
        <v>74</v>
      </c>
      <c r="T583" t="s">
        <v>74</v>
      </c>
      <c r="U583" t="s">
        <v>74</v>
      </c>
      <c r="V583" t="s">
        <v>74</v>
      </c>
      <c r="W583" t="s">
        <v>74</v>
      </c>
      <c r="X583" t="s">
        <v>74</v>
      </c>
      <c r="Y583" t="s">
        <v>74</v>
      </c>
      <c r="Z583" t="s">
        <v>74</v>
      </c>
      <c r="AA583" t="s">
        <v>74</v>
      </c>
      <c r="AB583" t="s">
        <v>74</v>
      </c>
      <c r="AC583" t="s">
        <v>74</v>
      </c>
      <c r="AD583" t="s">
        <v>74</v>
      </c>
      <c r="AE583" t="s">
        <v>74</v>
      </c>
      <c r="AF583" t="s">
        <v>74</v>
      </c>
      <c r="AG583">
        <v>0</v>
      </c>
      <c r="AH583">
        <v>0</v>
      </c>
      <c r="AI583">
        <v>0</v>
      </c>
      <c r="AJ583">
        <v>0</v>
      </c>
      <c r="AK583">
        <v>0</v>
      </c>
      <c r="AL583" t="s">
        <v>5777</v>
      </c>
      <c r="AM583" t="s">
        <v>567</v>
      </c>
      <c r="AN583" t="s">
        <v>567</v>
      </c>
      <c r="AO583" t="s">
        <v>74</v>
      </c>
      <c r="AP583" t="s">
        <v>74</v>
      </c>
      <c r="AQ583" t="s">
        <v>5899</v>
      </c>
      <c r="AR583" t="s">
        <v>5779</v>
      </c>
      <c r="AS583" t="s">
        <v>74</v>
      </c>
      <c r="AT583" t="s">
        <v>74</v>
      </c>
      <c r="AU583">
        <v>1992</v>
      </c>
      <c r="AV583">
        <v>35</v>
      </c>
      <c r="AW583" t="s">
        <v>74</v>
      </c>
      <c r="AX583" t="s">
        <v>74</v>
      </c>
      <c r="AY583" t="s">
        <v>74</v>
      </c>
      <c r="AZ583" t="s">
        <v>74</v>
      </c>
      <c r="BA583" t="s">
        <v>74</v>
      </c>
      <c r="BB583">
        <v>311</v>
      </c>
      <c r="BC583">
        <v>321</v>
      </c>
      <c r="BD583" t="s">
        <v>74</v>
      </c>
      <c r="BE583" t="s">
        <v>74</v>
      </c>
      <c r="BF583" t="s">
        <v>74</v>
      </c>
      <c r="BG583" t="s">
        <v>74</v>
      </c>
      <c r="BH583" t="s">
        <v>74</v>
      </c>
      <c r="BI583">
        <v>11</v>
      </c>
      <c r="BJ583" t="s">
        <v>5780</v>
      </c>
      <c r="BK583" t="s">
        <v>5781</v>
      </c>
      <c r="BL583" t="s">
        <v>5780</v>
      </c>
      <c r="BM583" t="s">
        <v>5900</v>
      </c>
      <c r="BN583" t="s">
        <v>74</v>
      </c>
      <c r="BO583" t="s">
        <v>74</v>
      </c>
      <c r="BP583" t="s">
        <v>74</v>
      </c>
      <c r="BQ583" t="s">
        <v>74</v>
      </c>
      <c r="BR583" t="s">
        <v>95</v>
      </c>
      <c r="BS583" t="s">
        <v>5976</v>
      </c>
      <c r="BT583" t="str">
        <f>HYPERLINK("https%3A%2F%2Fwww.webofscience.com%2Fwos%2Fwoscc%2Ffull-record%2FWOS:A1992BX47R00024","View Full Record in Web of Science")</f>
        <v>View Full Record in Web of Science</v>
      </c>
    </row>
    <row r="584" spans="1:72" x14ac:dyDescent="0.15">
      <c r="A584" t="s">
        <v>5767</v>
      </c>
      <c r="B584" t="s">
        <v>5977</v>
      </c>
      <c r="C584" t="s">
        <v>74</v>
      </c>
      <c r="D584" t="s">
        <v>5894</v>
      </c>
      <c r="E584" t="s">
        <v>74</v>
      </c>
      <c r="F584" t="s">
        <v>5977</v>
      </c>
      <c r="G584" t="s">
        <v>74</v>
      </c>
      <c r="H584" t="s">
        <v>74</v>
      </c>
      <c r="I584" t="s">
        <v>5978</v>
      </c>
      <c r="J584" t="s">
        <v>5896</v>
      </c>
      <c r="K584" t="s">
        <v>5772</v>
      </c>
      <c r="L584" t="s">
        <v>74</v>
      </c>
      <c r="M584" t="s">
        <v>77</v>
      </c>
      <c r="N584" t="s">
        <v>5773</v>
      </c>
      <c r="O584" t="s">
        <v>5897</v>
      </c>
      <c r="P584" t="s">
        <v>5898</v>
      </c>
      <c r="Q584" t="s">
        <v>5776</v>
      </c>
      <c r="R584" t="s">
        <v>74</v>
      </c>
      <c r="S584" t="s">
        <v>74</v>
      </c>
      <c r="T584" t="s">
        <v>74</v>
      </c>
      <c r="U584" t="s">
        <v>74</v>
      </c>
      <c r="V584" t="s">
        <v>74</v>
      </c>
      <c r="W584" t="s">
        <v>74</v>
      </c>
      <c r="X584" t="s">
        <v>74</v>
      </c>
      <c r="Y584" t="s">
        <v>74</v>
      </c>
      <c r="Z584" t="s">
        <v>74</v>
      </c>
      <c r="AA584" t="s">
        <v>74</v>
      </c>
      <c r="AB584" t="s">
        <v>74</v>
      </c>
      <c r="AC584" t="s">
        <v>74</v>
      </c>
      <c r="AD584" t="s">
        <v>74</v>
      </c>
      <c r="AE584" t="s">
        <v>74</v>
      </c>
      <c r="AF584" t="s">
        <v>74</v>
      </c>
      <c r="AG584">
        <v>0</v>
      </c>
      <c r="AH584">
        <v>0</v>
      </c>
      <c r="AI584">
        <v>0</v>
      </c>
      <c r="AJ584">
        <v>0</v>
      </c>
      <c r="AK584">
        <v>0</v>
      </c>
      <c r="AL584" t="s">
        <v>5777</v>
      </c>
      <c r="AM584" t="s">
        <v>567</v>
      </c>
      <c r="AN584" t="s">
        <v>567</v>
      </c>
      <c r="AO584" t="s">
        <v>74</v>
      </c>
      <c r="AP584" t="s">
        <v>74</v>
      </c>
      <c r="AQ584" t="s">
        <v>5899</v>
      </c>
      <c r="AR584" t="s">
        <v>5779</v>
      </c>
      <c r="AS584" t="s">
        <v>74</v>
      </c>
      <c r="AT584" t="s">
        <v>74</v>
      </c>
      <c r="AU584">
        <v>1992</v>
      </c>
      <c r="AV584">
        <v>35</v>
      </c>
      <c r="AW584" t="s">
        <v>74</v>
      </c>
      <c r="AX584" t="s">
        <v>74</v>
      </c>
      <c r="AY584" t="s">
        <v>74</v>
      </c>
      <c r="AZ584" t="s">
        <v>74</v>
      </c>
      <c r="BA584" t="s">
        <v>74</v>
      </c>
      <c r="BB584">
        <v>323</v>
      </c>
      <c r="BC584">
        <v>326</v>
      </c>
      <c r="BD584" t="s">
        <v>74</v>
      </c>
      <c r="BE584" t="s">
        <v>74</v>
      </c>
      <c r="BF584" t="s">
        <v>74</v>
      </c>
      <c r="BG584" t="s">
        <v>74</v>
      </c>
      <c r="BH584" t="s">
        <v>74</v>
      </c>
      <c r="BI584">
        <v>4</v>
      </c>
      <c r="BJ584" t="s">
        <v>5780</v>
      </c>
      <c r="BK584" t="s">
        <v>5781</v>
      </c>
      <c r="BL584" t="s">
        <v>5780</v>
      </c>
      <c r="BM584" t="s">
        <v>5900</v>
      </c>
      <c r="BN584" t="s">
        <v>74</v>
      </c>
      <c r="BO584" t="s">
        <v>74</v>
      </c>
      <c r="BP584" t="s">
        <v>74</v>
      </c>
      <c r="BQ584" t="s">
        <v>74</v>
      </c>
      <c r="BR584" t="s">
        <v>95</v>
      </c>
      <c r="BS584" t="s">
        <v>5979</v>
      </c>
      <c r="BT584" t="str">
        <f>HYPERLINK("https%3A%2F%2Fwww.webofscience.com%2Fwos%2Fwoscc%2Ffull-record%2FWOS:A1992BX47R00025","View Full Record in Web of Science")</f>
        <v>View Full Record in Web of Science</v>
      </c>
    </row>
    <row r="585" spans="1:72" x14ac:dyDescent="0.15">
      <c r="A585" t="s">
        <v>5767</v>
      </c>
      <c r="B585" t="s">
        <v>5980</v>
      </c>
      <c r="C585" t="s">
        <v>74</v>
      </c>
      <c r="D585" t="s">
        <v>5894</v>
      </c>
      <c r="E585" t="s">
        <v>74</v>
      </c>
      <c r="F585" t="s">
        <v>5980</v>
      </c>
      <c r="G585" t="s">
        <v>74</v>
      </c>
      <c r="H585" t="s">
        <v>74</v>
      </c>
      <c r="I585" t="s">
        <v>5981</v>
      </c>
      <c r="J585" t="s">
        <v>5896</v>
      </c>
      <c r="K585" t="s">
        <v>5772</v>
      </c>
      <c r="L585" t="s">
        <v>74</v>
      </c>
      <c r="M585" t="s">
        <v>77</v>
      </c>
      <c r="N585" t="s">
        <v>5773</v>
      </c>
      <c r="O585" t="s">
        <v>5897</v>
      </c>
      <c r="P585" t="s">
        <v>5898</v>
      </c>
      <c r="Q585" t="s">
        <v>5776</v>
      </c>
      <c r="R585" t="s">
        <v>74</v>
      </c>
      <c r="S585" t="s">
        <v>74</v>
      </c>
      <c r="T585" t="s">
        <v>74</v>
      </c>
      <c r="U585" t="s">
        <v>74</v>
      </c>
      <c r="V585" t="s">
        <v>74</v>
      </c>
      <c r="W585" t="s">
        <v>74</v>
      </c>
      <c r="X585" t="s">
        <v>74</v>
      </c>
      <c r="Y585" t="s">
        <v>74</v>
      </c>
      <c r="Z585" t="s">
        <v>74</v>
      </c>
      <c r="AA585" t="s">
        <v>74</v>
      </c>
      <c r="AB585" t="s">
        <v>74</v>
      </c>
      <c r="AC585" t="s">
        <v>74</v>
      </c>
      <c r="AD585" t="s">
        <v>74</v>
      </c>
      <c r="AE585" t="s">
        <v>74</v>
      </c>
      <c r="AF585" t="s">
        <v>74</v>
      </c>
      <c r="AG585">
        <v>0</v>
      </c>
      <c r="AH585">
        <v>0</v>
      </c>
      <c r="AI585">
        <v>0</v>
      </c>
      <c r="AJ585">
        <v>0</v>
      </c>
      <c r="AK585">
        <v>1</v>
      </c>
      <c r="AL585" t="s">
        <v>5777</v>
      </c>
      <c r="AM585" t="s">
        <v>567</v>
      </c>
      <c r="AN585" t="s">
        <v>567</v>
      </c>
      <c r="AO585" t="s">
        <v>74</v>
      </c>
      <c r="AP585" t="s">
        <v>74</v>
      </c>
      <c r="AQ585" t="s">
        <v>5899</v>
      </c>
      <c r="AR585" t="s">
        <v>5779</v>
      </c>
      <c r="AS585" t="s">
        <v>74</v>
      </c>
      <c r="AT585" t="s">
        <v>74</v>
      </c>
      <c r="AU585">
        <v>1992</v>
      </c>
      <c r="AV585">
        <v>35</v>
      </c>
      <c r="AW585" t="s">
        <v>74</v>
      </c>
      <c r="AX585" t="s">
        <v>74</v>
      </c>
      <c r="AY585" t="s">
        <v>74</v>
      </c>
      <c r="AZ585" t="s">
        <v>74</v>
      </c>
      <c r="BA585" t="s">
        <v>74</v>
      </c>
      <c r="BB585">
        <v>327</v>
      </c>
      <c r="BC585">
        <v>343</v>
      </c>
      <c r="BD585" t="s">
        <v>74</v>
      </c>
      <c r="BE585" t="s">
        <v>74</v>
      </c>
      <c r="BF585" t="s">
        <v>74</v>
      </c>
      <c r="BG585" t="s">
        <v>74</v>
      </c>
      <c r="BH585" t="s">
        <v>74</v>
      </c>
      <c r="BI585">
        <v>17</v>
      </c>
      <c r="BJ585" t="s">
        <v>5780</v>
      </c>
      <c r="BK585" t="s">
        <v>5781</v>
      </c>
      <c r="BL585" t="s">
        <v>5780</v>
      </c>
      <c r="BM585" t="s">
        <v>5900</v>
      </c>
      <c r="BN585" t="s">
        <v>74</v>
      </c>
      <c r="BO585" t="s">
        <v>74</v>
      </c>
      <c r="BP585" t="s">
        <v>74</v>
      </c>
      <c r="BQ585" t="s">
        <v>74</v>
      </c>
      <c r="BR585" t="s">
        <v>95</v>
      </c>
      <c r="BS585" t="s">
        <v>5982</v>
      </c>
      <c r="BT585" t="str">
        <f>HYPERLINK("https%3A%2F%2Fwww.webofscience.com%2Fwos%2Fwoscc%2Ffull-record%2FWOS:A1992BX47R00026","View Full Record in Web of Science")</f>
        <v>View Full Record in Web of Science</v>
      </c>
    </row>
    <row r="586" spans="1:72" x14ac:dyDescent="0.15">
      <c r="A586" t="s">
        <v>5767</v>
      </c>
      <c r="B586" t="s">
        <v>5983</v>
      </c>
      <c r="C586" t="s">
        <v>74</v>
      </c>
      <c r="D586" t="s">
        <v>5894</v>
      </c>
      <c r="E586" t="s">
        <v>74</v>
      </c>
      <c r="F586" t="s">
        <v>5983</v>
      </c>
      <c r="G586" t="s">
        <v>74</v>
      </c>
      <c r="H586" t="s">
        <v>74</v>
      </c>
      <c r="I586" t="s">
        <v>5984</v>
      </c>
      <c r="J586" t="s">
        <v>5896</v>
      </c>
      <c r="K586" t="s">
        <v>5772</v>
      </c>
      <c r="L586" t="s">
        <v>74</v>
      </c>
      <c r="M586" t="s">
        <v>77</v>
      </c>
      <c r="N586" t="s">
        <v>5773</v>
      </c>
      <c r="O586" t="s">
        <v>5897</v>
      </c>
      <c r="P586" t="s">
        <v>5898</v>
      </c>
      <c r="Q586" t="s">
        <v>5776</v>
      </c>
      <c r="R586" t="s">
        <v>74</v>
      </c>
      <c r="S586" t="s">
        <v>74</v>
      </c>
      <c r="T586" t="s">
        <v>74</v>
      </c>
      <c r="U586" t="s">
        <v>74</v>
      </c>
      <c r="V586" t="s">
        <v>74</v>
      </c>
      <c r="W586" t="s">
        <v>74</v>
      </c>
      <c r="X586" t="s">
        <v>74</v>
      </c>
      <c r="Y586" t="s">
        <v>74</v>
      </c>
      <c r="Z586" t="s">
        <v>74</v>
      </c>
      <c r="AA586" t="s">
        <v>74</v>
      </c>
      <c r="AB586" t="s">
        <v>74</v>
      </c>
      <c r="AC586" t="s">
        <v>74</v>
      </c>
      <c r="AD586" t="s">
        <v>74</v>
      </c>
      <c r="AE586" t="s">
        <v>74</v>
      </c>
      <c r="AF586" t="s">
        <v>74</v>
      </c>
      <c r="AG586">
        <v>0</v>
      </c>
      <c r="AH586">
        <v>0</v>
      </c>
      <c r="AI586">
        <v>0</v>
      </c>
      <c r="AJ586">
        <v>0</v>
      </c>
      <c r="AK586">
        <v>1</v>
      </c>
      <c r="AL586" t="s">
        <v>5777</v>
      </c>
      <c r="AM586" t="s">
        <v>567</v>
      </c>
      <c r="AN586" t="s">
        <v>567</v>
      </c>
      <c r="AO586" t="s">
        <v>74</v>
      </c>
      <c r="AP586" t="s">
        <v>74</v>
      </c>
      <c r="AQ586" t="s">
        <v>5899</v>
      </c>
      <c r="AR586" t="s">
        <v>5779</v>
      </c>
      <c r="AS586" t="s">
        <v>74</v>
      </c>
      <c r="AT586" t="s">
        <v>74</v>
      </c>
      <c r="AU586">
        <v>1992</v>
      </c>
      <c r="AV586">
        <v>35</v>
      </c>
      <c r="AW586" t="s">
        <v>74</v>
      </c>
      <c r="AX586" t="s">
        <v>74</v>
      </c>
      <c r="AY586" t="s">
        <v>74</v>
      </c>
      <c r="AZ586" t="s">
        <v>74</v>
      </c>
      <c r="BA586" t="s">
        <v>74</v>
      </c>
      <c r="BB586">
        <v>345</v>
      </c>
      <c r="BC586">
        <v>358</v>
      </c>
      <c r="BD586" t="s">
        <v>74</v>
      </c>
      <c r="BE586" t="s">
        <v>74</v>
      </c>
      <c r="BF586" t="s">
        <v>74</v>
      </c>
      <c r="BG586" t="s">
        <v>74</v>
      </c>
      <c r="BH586" t="s">
        <v>74</v>
      </c>
      <c r="BI586">
        <v>14</v>
      </c>
      <c r="BJ586" t="s">
        <v>5780</v>
      </c>
      <c r="BK586" t="s">
        <v>5781</v>
      </c>
      <c r="BL586" t="s">
        <v>5780</v>
      </c>
      <c r="BM586" t="s">
        <v>5900</v>
      </c>
      <c r="BN586" t="s">
        <v>74</v>
      </c>
      <c r="BO586" t="s">
        <v>74</v>
      </c>
      <c r="BP586" t="s">
        <v>74</v>
      </c>
      <c r="BQ586" t="s">
        <v>74</v>
      </c>
      <c r="BR586" t="s">
        <v>95</v>
      </c>
      <c r="BS586" t="s">
        <v>5985</v>
      </c>
      <c r="BT586" t="str">
        <f>HYPERLINK("https%3A%2F%2Fwww.webofscience.com%2Fwos%2Fwoscc%2Ffull-record%2FWOS:A1992BX47R00027","View Full Record in Web of Science")</f>
        <v>View Full Record in Web of Science</v>
      </c>
    </row>
    <row r="587" spans="1:72" x14ac:dyDescent="0.15">
      <c r="A587" t="s">
        <v>5767</v>
      </c>
      <c r="B587" t="s">
        <v>5861</v>
      </c>
      <c r="C587" t="s">
        <v>74</v>
      </c>
      <c r="D587" t="s">
        <v>5894</v>
      </c>
      <c r="E587" t="s">
        <v>74</v>
      </c>
      <c r="F587" t="s">
        <v>5861</v>
      </c>
      <c r="G587" t="s">
        <v>74</v>
      </c>
      <c r="H587" t="s">
        <v>74</v>
      </c>
      <c r="I587" t="s">
        <v>5986</v>
      </c>
      <c r="J587" t="s">
        <v>5896</v>
      </c>
      <c r="K587" t="s">
        <v>5772</v>
      </c>
      <c r="L587" t="s">
        <v>74</v>
      </c>
      <c r="M587" t="s">
        <v>77</v>
      </c>
      <c r="N587" t="s">
        <v>5773</v>
      </c>
      <c r="O587" t="s">
        <v>5897</v>
      </c>
      <c r="P587" t="s">
        <v>5898</v>
      </c>
      <c r="Q587" t="s">
        <v>5776</v>
      </c>
      <c r="R587" t="s">
        <v>74</v>
      </c>
      <c r="S587" t="s">
        <v>74</v>
      </c>
      <c r="T587" t="s">
        <v>74</v>
      </c>
      <c r="U587" t="s">
        <v>74</v>
      </c>
      <c r="V587" t="s">
        <v>74</v>
      </c>
      <c r="W587" t="s">
        <v>74</v>
      </c>
      <c r="X587" t="s">
        <v>74</v>
      </c>
      <c r="Y587" t="s">
        <v>74</v>
      </c>
      <c r="Z587" t="s">
        <v>74</v>
      </c>
      <c r="AA587" t="s">
        <v>74</v>
      </c>
      <c r="AB587" t="s">
        <v>74</v>
      </c>
      <c r="AC587" t="s">
        <v>74</v>
      </c>
      <c r="AD587" t="s">
        <v>74</v>
      </c>
      <c r="AE587" t="s">
        <v>74</v>
      </c>
      <c r="AF587" t="s">
        <v>74</v>
      </c>
      <c r="AG587">
        <v>0</v>
      </c>
      <c r="AH587">
        <v>0</v>
      </c>
      <c r="AI587">
        <v>0</v>
      </c>
      <c r="AJ587">
        <v>0</v>
      </c>
      <c r="AK587">
        <v>0</v>
      </c>
      <c r="AL587" t="s">
        <v>5777</v>
      </c>
      <c r="AM587" t="s">
        <v>567</v>
      </c>
      <c r="AN587" t="s">
        <v>567</v>
      </c>
      <c r="AO587" t="s">
        <v>74</v>
      </c>
      <c r="AP587" t="s">
        <v>74</v>
      </c>
      <c r="AQ587" t="s">
        <v>5899</v>
      </c>
      <c r="AR587" t="s">
        <v>5779</v>
      </c>
      <c r="AS587" t="s">
        <v>74</v>
      </c>
      <c r="AT587" t="s">
        <v>74</v>
      </c>
      <c r="AU587">
        <v>1992</v>
      </c>
      <c r="AV587">
        <v>35</v>
      </c>
      <c r="AW587" t="s">
        <v>74</v>
      </c>
      <c r="AX587" t="s">
        <v>74</v>
      </c>
      <c r="AY587" t="s">
        <v>74</v>
      </c>
      <c r="AZ587" t="s">
        <v>74</v>
      </c>
      <c r="BA587" t="s">
        <v>74</v>
      </c>
      <c r="BB587">
        <v>359</v>
      </c>
      <c r="BC587">
        <v>365</v>
      </c>
      <c r="BD587" t="s">
        <v>74</v>
      </c>
      <c r="BE587" t="s">
        <v>74</v>
      </c>
      <c r="BF587" t="s">
        <v>74</v>
      </c>
      <c r="BG587" t="s">
        <v>74</v>
      </c>
      <c r="BH587" t="s">
        <v>74</v>
      </c>
      <c r="BI587">
        <v>7</v>
      </c>
      <c r="BJ587" t="s">
        <v>5780</v>
      </c>
      <c r="BK587" t="s">
        <v>5781</v>
      </c>
      <c r="BL587" t="s">
        <v>5780</v>
      </c>
      <c r="BM587" t="s">
        <v>5900</v>
      </c>
      <c r="BN587" t="s">
        <v>74</v>
      </c>
      <c r="BO587" t="s">
        <v>74</v>
      </c>
      <c r="BP587" t="s">
        <v>74</v>
      </c>
      <c r="BQ587" t="s">
        <v>74</v>
      </c>
      <c r="BR587" t="s">
        <v>95</v>
      </c>
      <c r="BS587" t="s">
        <v>5987</v>
      </c>
      <c r="BT587" t="str">
        <f>HYPERLINK("https%3A%2F%2Fwww.webofscience.com%2Fwos%2Fwoscc%2Ffull-record%2FWOS:A1992BX47R00028","View Full Record in Web of Science")</f>
        <v>View Full Record in Web of Science</v>
      </c>
    </row>
    <row r="588" spans="1:72" x14ac:dyDescent="0.15">
      <c r="A588" t="s">
        <v>5767</v>
      </c>
      <c r="B588" t="s">
        <v>5988</v>
      </c>
      <c r="C588" t="s">
        <v>74</v>
      </c>
      <c r="D588" t="s">
        <v>5894</v>
      </c>
      <c r="E588" t="s">
        <v>74</v>
      </c>
      <c r="F588" t="s">
        <v>5988</v>
      </c>
      <c r="G588" t="s">
        <v>74</v>
      </c>
      <c r="H588" t="s">
        <v>74</v>
      </c>
      <c r="I588" t="s">
        <v>5989</v>
      </c>
      <c r="J588" t="s">
        <v>5896</v>
      </c>
      <c r="K588" t="s">
        <v>5772</v>
      </c>
      <c r="L588" t="s">
        <v>74</v>
      </c>
      <c r="M588" t="s">
        <v>77</v>
      </c>
      <c r="N588" t="s">
        <v>5773</v>
      </c>
      <c r="O588" t="s">
        <v>5897</v>
      </c>
      <c r="P588" t="s">
        <v>5898</v>
      </c>
      <c r="Q588" t="s">
        <v>5776</v>
      </c>
      <c r="R588" t="s">
        <v>74</v>
      </c>
      <c r="S588" t="s">
        <v>74</v>
      </c>
      <c r="T588" t="s">
        <v>74</v>
      </c>
      <c r="U588" t="s">
        <v>74</v>
      </c>
      <c r="V588" t="s">
        <v>74</v>
      </c>
      <c r="W588" t="s">
        <v>74</v>
      </c>
      <c r="X588" t="s">
        <v>74</v>
      </c>
      <c r="Y588" t="s">
        <v>74</v>
      </c>
      <c r="Z588" t="s">
        <v>74</v>
      </c>
      <c r="AA588" t="s">
        <v>74</v>
      </c>
      <c r="AB588" t="s">
        <v>74</v>
      </c>
      <c r="AC588" t="s">
        <v>74</v>
      </c>
      <c r="AD588" t="s">
        <v>74</v>
      </c>
      <c r="AE588" t="s">
        <v>74</v>
      </c>
      <c r="AF588" t="s">
        <v>74</v>
      </c>
      <c r="AG588">
        <v>0</v>
      </c>
      <c r="AH588">
        <v>0</v>
      </c>
      <c r="AI588">
        <v>0</v>
      </c>
      <c r="AJ588">
        <v>0</v>
      </c>
      <c r="AK588">
        <v>0</v>
      </c>
      <c r="AL588" t="s">
        <v>5777</v>
      </c>
      <c r="AM588" t="s">
        <v>567</v>
      </c>
      <c r="AN588" t="s">
        <v>567</v>
      </c>
      <c r="AO588" t="s">
        <v>74</v>
      </c>
      <c r="AP588" t="s">
        <v>74</v>
      </c>
      <c r="AQ588" t="s">
        <v>5899</v>
      </c>
      <c r="AR588" t="s">
        <v>5779</v>
      </c>
      <c r="AS588" t="s">
        <v>74</v>
      </c>
      <c r="AT588" t="s">
        <v>74</v>
      </c>
      <c r="AU588">
        <v>1992</v>
      </c>
      <c r="AV588">
        <v>35</v>
      </c>
      <c r="AW588" t="s">
        <v>74</v>
      </c>
      <c r="AX588" t="s">
        <v>74</v>
      </c>
      <c r="AY588" t="s">
        <v>74</v>
      </c>
      <c r="AZ588" t="s">
        <v>74</v>
      </c>
      <c r="BA588" t="s">
        <v>74</v>
      </c>
      <c r="BB588">
        <v>367</v>
      </c>
      <c r="BC588">
        <v>373</v>
      </c>
      <c r="BD588" t="s">
        <v>74</v>
      </c>
      <c r="BE588" t="s">
        <v>74</v>
      </c>
      <c r="BF588" t="s">
        <v>74</v>
      </c>
      <c r="BG588" t="s">
        <v>74</v>
      </c>
      <c r="BH588" t="s">
        <v>74</v>
      </c>
      <c r="BI588">
        <v>7</v>
      </c>
      <c r="BJ588" t="s">
        <v>5780</v>
      </c>
      <c r="BK588" t="s">
        <v>5781</v>
      </c>
      <c r="BL588" t="s">
        <v>5780</v>
      </c>
      <c r="BM588" t="s">
        <v>5900</v>
      </c>
      <c r="BN588" t="s">
        <v>74</v>
      </c>
      <c r="BO588" t="s">
        <v>74</v>
      </c>
      <c r="BP588" t="s">
        <v>74</v>
      </c>
      <c r="BQ588" t="s">
        <v>74</v>
      </c>
      <c r="BR588" t="s">
        <v>95</v>
      </c>
      <c r="BS588" t="s">
        <v>5990</v>
      </c>
      <c r="BT588" t="str">
        <f>HYPERLINK("https%3A%2F%2Fwww.webofscience.com%2Fwos%2Fwoscc%2Ffull-record%2FWOS:A1992BX47R00029","View Full Record in Web of Science")</f>
        <v>View Full Record in Web of Science</v>
      </c>
    </row>
    <row r="589" spans="1:72" x14ac:dyDescent="0.15">
      <c r="A589" t="s">
        <v>5767</v>
      </c>
      <c r="B589" t="s">
        <v>5991</v>
      </c>
      <c r="C589" t="s">
        <v>74</v>
      </c>
      <c r="D589" t="s">
        <v>5894</v>
      </c>
      <c r="E589" t="s">
        <v>74</v>
      </c>
      <c r="F589" t="s">
        <v>5991</v>
      </c>
      <c r="G589" t="s">
        <v>74</v>
      </c>
      <c r="H589" t="s">
        <v>74</v>
      </c>
      <c r="I589" t="s">
        <v>5992</v>
      </c>
      <c r="J589" t="s">
        <v>5896</v>
      </c>
      <c r="K589" t="s">
        <v>5772</v>
      </c>
      <c r="L589" t="s">
        <v>74</v>
      </c>
      <c r="M589" t="s">
        <v>77</v>
      </c>
      <c r="N589" t="s">
        <v>5773</v>
      </c>
      <c r="O589" t="s">
        <v>5897</v>
      </c>
      <c r="P589" t="s">
        <v>5898</v>
      </c>
      <c r="Q589" t="s">
        <v>5776</v>
      </c>
      <c r="R589" t="s">
        <v>74</v>
      </c>
      <c r="S589" t="s">
        <v>74</v>
      </c>
      <c r="T589" t="s">
        <v>74</v>
      </c>
      <c r="U589" t="s">
        <v>74</v>
      </c>
      <c r="V589" t="s">
        <v>74</v>
      </c>
      <c r="W589" t="s">
        <v>74</v>
      </c>
      <c r="X589" t="s">
        <v>74</v>
      </c>
      <c r="Y589" t="s">
        <v>74</v>
      </c>
      <c r="Z589" t="s">
        <v>74</v>
      </c>
      <c r="AA589" t="s">
        <v>2099</v>
      </c>
      <c r="AB589" t="s">
        <v>74</v>
      </c>
      <c r="AC589" t="s">
        <v>74</v>
      </c>
      <c r="AD589" t="s">
        <v>74</v>
      </c>
      <c r="AE589" t="s">
        <v>74</v>
      </c>
      <c r="AF589" t="s">
        <v>74</v>
      </c>
      <c r="AG589">
        <v>0</v>
      </c>
      <c r="AH589">
        <v>0</v>
      </c>
      <c r="AI589">
        <v>0</v>
      </c>
      <c r="AJ589">
        <v>0</v>
      </c>
      <c r="AK589">
        <v>1</v>
      </c>
      <c r="AL589" t="s">
        <v>5777</v>
      </c>
      <c r="AM589" t="s">
        <v>567</v>
      </c>
      <c r="AN589" t="s">
        <v>567</v>
      </c>
      <c r="AO589" t="s">
        <v>74</v>
      </c>
      <c r="AP589" t="s">
        <v>74</v>
      </c>
      <c r="AQ589" t="s">
        <v>5899</v>
      </c>
      <c r="AR589" t="s">
        <v>5779</v>
      </c>
      <c r="AS589" t="s">
        <v>74</v>
      </c>
      <c r="AT589" t="s">
        <v>74</v>
      </c>
      <c r="AU589">
        <v>1992</v>
      </c>
      <c r="AV589">
        <v>35</v>
      </c>
      <c r="AW589" t="s">
        <v>74</v>
      </c>
      <c r="AX589" t="s">
        <v>74</v>
      </c>
      <c r="AY589" t="s">
        <v>74</v>
      </c>
      <c r="AZ589" t="s">
        <v>74</v>
      </c>
      <c r="BA589" t="s">
        <v>74</v>
      </c>
      <c r="BB589">
        <v>375</v>
      </c>
      <c r="BC589">
        <v>396</v>
      </c>
      <c r="BD589" t="s">
        <v>74</v>
      </c>
      <c r="BE589" t="s">
        <v>74</v>
      </c>
      <c r="BF589" t="s">
        <v>74</v>
      </c>
      <c r="BG589" t="s">
        <v>74</v>
      </c>
      <c r="BH589" t="s">
        <v>74</v>
      </c>
      <c r="BI589">
        <v>22</v>
      </c>
      <c r="BJ589" t="s">
        <v>5780</v>
      </c>
      <c r="BK589" t="s">
        <v>5781</v>
      </c>
      <c r="BL589" t="s">
        <v>5780</v>
      </c>
      <c r="BM589" t="s">
        <v>5900</v>
      </c>
      <c r="BN589" t="s">
        <v>74</v>
      </c>
      <c r="BO589" t="s">
        <v>74</v>
      </c>
      <c r="BP589" t="s">
        <v>74</v>
      </c>
      <c r="BQ589" t="s">
        <v>74</v>
      </c>
      <c r="BR589" t="s">
        <v>95</v>
      </c>
      <c r="BS589" t="s">
        <v>5993</v>
      </c>
      <c r="BT589" t="str">
        <f>HYPERLINK("https%3A%2F%2Fwww.webofscience.com%2Fwos%2Fwoscc%2Ffull-record%2FWOS:A1992BX47R00030","View Full Record in Web of Science")</f>
        <v>View Full Record in Web of Science</v>
      </c>
    </row>
    <row r="590" spans="1:72" x14ac:dyDescent="0.15">
      <c r="A590" t="s">
        <v>5767</v>
      </c>
      <c r="B590" t="s">
        <v>5877</v>
      </c>
      <c r="C590" t="s">
        <v>74</v>
      </c>
      <c r="D590" t="s">
        <v>5894</v>
      </c>
      <c r="E590" t="s">
        <v>74</v>
      </c>
      <c r="F590" t="s">
        <v>5877</v>
      </c>
      <c r="G590" t="s">
        <v>74</v>
      </c>
      <c r="H590" t="s">
        <v>74</v>
      </c>
      <c r="I590" t="s">
        <v>5994</v>
      </c>
      <c r="J590" t="s">
        <v>5896</v>
      </c>
      <c r="K590" t="s">
        <v>5772</v>
      </c>
      <c r="L590" t="s">
        <v>74</v>
      </c>
      <c r="M590" t="s">
        <v>77</v>
      </c>
      <c r="N590" t="s">
        <v>5773</v>
      </c>
      <c r="O590" t="s">
        <v>5897</v>
      </c>
      <c r="P590" t="s">
        <v>5898</v>
      </c>
      <c r="Q590" t="s">
        <v>5776</v>
      </c>
      <c r="R590" t="s">
        <v>74</v>
      </c>
      <c r="S590" t="s">
        <v>74</v>
      </c>
      <c r="T590" t="s">
        <v>74</v>
      </c>
      <c r="U590" t="s">
        <v>74</v>
      </c>
      <c r="V590" t="s">
        <v>74</v>
      </c>
      <c r="W590" t="s">
        <v>74</v>
      </c>
      <c r="X590" t="s">
        <v>74</v>
      </c>
      <c r="Y590" t="s">
        <v>74</v>
      </c>
      <c r="Z590" t="s">
        <v>74</v>
      </c>
      <c r="AA590" t="s">
        <v>2099</v>
      </c>
      <c r="AB590" t="s">
        <v>74</v>
      </c>
      <c r="AC590" t="s">
        <v>74</v>
      </c>
      <c r="AD590" t="s">
        <v>74</v>
      </c>
      <c r="AE590" t="s">
        <v>74</v>
      </c>
      <c r="AF590" t="s">
        <v>74</v>
      </c>
      <c r="AG590">
        <v>0</v>
      </c>
      <c r="AH590">
        <v>0</v>
      </c>
      <c r="AI590">
        <v>0</v>
      </c>
      <c r="AJ590">
        <v>0</v>
      </c>
      <c r="AK590">
        <v>0</v>
      </c>
      <c r="AL590" t="s">
        <v>5777</v>
      </c>
      <c r="AM590" t="s">
        <v>567</v>
      </c>
      <c r="AN590" t="s">
        <v>567</v>
      </c>
      <c r="AO590" t="s">
        <v>74</v>
      </c>
      <c r="AP590" t="s">
        <v>74</v>
      </c>
      <c r="AQ590" t="s">
        <v>5899</v>
      </c>
      <c r="AR590" t="s">
        <v>5779</v>
      </c>
      <c r="AS590" t="s">
        <v>74</v>
      </c>
      <c r="AT590" t="s">
        <v>74</v>
      </c>
      <c r="AU590">
        <v>1992</v>
      </c>
      <c r="AV590">
        <v>35</v>
      </c>
      <c r="AW590" t="s">
        <v>74</v>
      </c>
      <c r="AX590" t="s">
        <v>74</v>
      </c>
      <c r="AY590" t="s">
        <v>74</v>
      </c>
      <c r="AZ590" t="s">
        <v>74</v>
      </c>
      <c r="BA590" t="s">
        <v>74</v>
      </c>
      <c r="BB590">
        <v>397</v>
      </c>
      <c r="BC590">
        <v>416</v>
      </c>
      <c r="BD590" t="s">
        <v>74</v>
      </c>
      <c r="BE590" t="s">
        <v>74</v>
      </c>
      <c r="BF590" t="s">
        <v>74</v>
      </c>
      <c r="BG590" t="s">
        <v>74</v>
      </c>
      <c r="BH590" t="s">
        <v>74</v>
      </c>
      <c r="BI590">
        <v>20</v>
      </c>
      <c r="BJ590" t="s">
        <v>5780</v>
      </c>
      <c r="BK590" t="s">
        <v>5781</v>
      </c>
      <c r="BL590" t="s">
        <v>5780</v>
      </c>
      <c r="BM590" t="s">
        <v>5900</v>
      </c>
      <c r="BN590" t="s">
        <v>74</v>
      </c>
      <c r="BO590" t="s">
        <v>74</v>
      </c>
      <c r="BP590" t="s">
        <v>74</v>
      </c>
      <c r="BQ590" t="s">
        <v>74</v>
      </c>
      <c r="BR590" t="s">
        <v>95</v>
      </c>
      <c r="BS590" t="s">
        <v>5995</v>
      </c>
      <c r="BT590" t="str">
        <f>HYPERLINK("https%3A%2F%2Fwww.webofscience.com%2Fwos%2Fwoscc%2Ffull-record%2FWOS:A1992BX47R00031","View Full Record in Web of Science")</f>
        <v>View Full Record in Web of Science</v>
      </c>
    </row>
    <row r="591" spans="1:72" x14ac:dyDescent="0.15">
      <c r="A591" t="s">
        <v>5767</v>
      </c>
      <c r="B591" t="s">
        <v>5996</v>
      </c>
      <c r="C591" t="s">
        <v>74</v>
      </c>
      <c r="D591" t="s">
        <v>5894</v>
      </c>
      <c r="E591" t="s">
        <v>74</v>
      </c>
      <c r="F591" t="s">
        <v>5996</v>
      </c>
      <c r="G591" t="s">
        <v>74</v>
      </c>
      <c r="H591" t="s">
        <v>74</v>
      </c>
      <c r="I591" t="s">
        <v>5997</v>
      </c>
      <c r="J591" t="s">
        <v>5896</v>
      </c>
      <c r="K591" t="s">
        <v>5772</v>
      </c>
      <c r="L591" t="s">
        <v>74</v>
      </c>
      <c r="M591" t="s">
        <v>77</v>
      </c>
      <c r="N591" t="s">
        <v>5773</v>
      </c>
      <c r="O591" t="s">
        <v>5897</v>
      </c>
      <c r="P591" t="s">
        <v>5898</v>
      </c>
      <c r="Q591" t="s">
        <v>5776</v>
      </c>
      <c r="R591" t="s">
        <v>74</v>
      </c>
      <c r="S591" t="s">
        <v>74</v>
      </c>
      <c r="T591" t="s">
        <v>74</v>
      </c>
      <c r="U591" t="s">
        <v>74</v>
      </c>
      <c r="V591" t="s">
        <v>74</v>
      </c>
      <c r="W591" t="s">
        <v>74</v>
      </c>
      <c r="X591" t="s">
        <v>74</v>
      </c>
      <c r="Y591" t="s">
        <v>74</v>
      </c>
      <c r="Z591" t="s">
        <v>74</v>
      </c>
      <c r="AA591" t="s">
        <v>74</v>
      </c>
      <c r="AB591" t="s">
        <v>74</v>
      </c>
      <c r="AC591" t="s">
        <v>74</v>
      </c>
      <c r="AD591" t="s">
        <v>74</v>
      </c>
      <c r="AE591" t="s">
        <v>74</v>
      </c>
      <c r="AF591" t="s">
        <v>74</v>
      </c>
      <c r="AG591">
        <v>0</v>
      </c>
      <c r="AH591">
        <v>0</v>
      </c>
      <c r="AI591">
        <v>0</v>
      </c>
      <c r="AJ591">
        <v>0</v>
      </c>
      <c r="AK591">
        <v>1</v>
      </c>
      <c r="AL591" t="s">
        <v>5777</v>
      </c>
      <c r="AM591" t="s">
        <v>567</v>
      </c>
      <c r="AN591" t="s">
        <v>567</v>
      </c>
      <c r="AO591" t="s">
        <v>74</v>
      </c>
      <c r="AP591" t="s">
        <v>74</v>
      </c>
      <c r="AQ591" t="s">
        <v>5899</v>
      </c>
      <c r="AR591" t="s">
        <v>5779</v>
      </c>
      <c r="AS591" t="s">
        <v>74</v>
      </c>
      <c r="AT591" t="s">
        <v>74</v>
      </c>
      <c r="AU591">
        <v>1992</v>
      </c>
      <c r="AV591">
        <v>35</v>
      </c>
      <c r="AW591" t="s">
        <v>74</v>
      </c>
      <c r="AX591" t="s">
        <v>74</v>
      </c>
      <c r="AY591" t="s">
        <v>74</v>
      </c>
      <c r="AZ591" t="s">
        <v>74</v>
      </c>
      <c r="BA591" t="s">
        <v>74</v>
      </c>
      <c r="BB591">
        <v>417</v>
      </c>
      <c r="BC591">
        <v>424</v>
      </c>
      <c r="BD591" t="s">
        <v>74</v>
      </c>
      <c r="BE591" t="s">
        <v>74</v>
      </c>
      <c r="BF591" t="s">
        <v>74</v>
      </c>
      <c r="BG591" t="s">
        <v>74</v>
      </c>
      <c r="BH591" t="s">
        <v>74</v>
      </c>
      <c r="BI591">
        <v>8</v>
      </c>
      <c r="BJ591" t="s">
        <v>5780</v>
      </c>
      <c r="BK591" t="s">
        <v>5781</v>
      </c>
      <c r="BL591" t="s">
        <v>5780</v>
      </c>
      <c r="BM591" t="s">
        <v>5900</v>
      </c>
      <c r="BN591" t="s">
        <v>74</v>
      </c>
      <c r="BO591" t="s">
        <v>74</v>
      </c>
      <c r="BP591" t="s">
        <v>74</v>
      </c>
      <c r="BQ591" t="s">
        <v>74</v>
      </c>
      <c r="BR591" t="s">
        <v>95</v>
      </c>
      <c r="BS591" t="s">
        <v>5998</v>
      </c>
      <c r="BT591" t="str">
        <f>HYPERLINK("https%3A%2F%2Fwww.webofscience.com%2Fwos%2Fwoscc%2Ffull-record%2FWOS:A1992BX47R00032","View Full Record in Web of Science")</f>
        <v>View Full Record in Web of Science</v>
      </c>
    </row>
    <row r="592" spans="1:72" x14ac:dyDescent="0.15">
      <c r="A592" t="s">
        <v>5767</v>
      </c>
      <c r="B592" t="s">
        <v>5999</v>
      </c>
      <c r="C592" t="s">
        <v>74</v>
      </c>
      <c r="D592" t="s">
        <v>5894</v>
      </c>
      <c r="E592" t="s">
        <v>74</v>
      </c>
      <c r="F592" t="s">
        <v>5999</v>
      </c>
      <c r="G592" t="s">
        <v>74</v>
      </c>
      <c r="H592" t="s">
        <v>74</v>
      </c>
      <c r="I592" t="s">
        <v>6000</v>
      </c>
      <c r="J592" t="s">
        <v>5896</v>
      </c>
      <c r="K592" t="s">
        <v>5772</v>
      </c>
      <c r="L592" t="s">
        <v>74</v>
      </c>
      <c r="M592" t="s">
        <v>77</v>
      </c>
      <c r="N592" t="s">
        <v>5773</v>
      </c>
      <c r="O592" t="s">
        <v>5897</v>
      </c>
      <c r="P592" t="s">
        <v>5898</v>
      </c>
      <c r="Q592" t="s">
        <v>5776</v>
      </c>
      <c r="R592" t="s">
        <v>74</v>
      </c>
      <c r="S592" t="s">
        <v>74</v>
      </c>
      <c r="T592" t="s">
        <v>74</v>
      </c>
      <c r="U592" t="s">
        <v>74</v>
      </c>
      <c r="V592" t="s">
        <v>74</v>
      </c>
      <c r="W592" t="s">
        <v>74</v>
      </c>
      <c r="X592" t="s">
        <v>74</v>
      </c>
      <c r="Y592" t="s">
        <v>74</v>
      </c>
      <c r="Z592" t="s">
        <v>74</v>
      </c>
      <c r="AA592" t="s">
        <v>74</v>
      </c>
      <c r="AB592" t="s">
        <v>74</v>
      </c>
      <c r="AC592" t="s">
        <v>74</v>
      </c>
      <c r="AD592" t="s">
        <v>74</v>
      </c>
      <c r="AE592" t="s">
        <v>74</v>
      </c>
      <c r="AF592" t="s">
        <v>74</v>
      </c>
      <c r="AG592">
        <v>0</v>
      </c>
      <c r="AH592">
        <v>0</v>
      </c>
      <c r="AI592">
        <v>0</v>
      </c>
      <c r="AJ592">
        <v>0</v>
      </c>
      <c r="AK592">
        <v>1</v>
      </c>
      <c r="AL592" t="s">
        <v>5777</v>
      </c>
      <c r="AM592" t="s">
        <v>567</v>
      </c>
      <c r="AN592" t="s">
        <v>567</v>
      </c>
      <c r="AO592" t="s">
        <v>74</v>
      </c>
      <c r="AP592" t="s">
        <v>74</v>
      </c>
      <c r="AQ592" t="s">
        <v>5899</v>
      </c>
      <c r="AR592" t="s">
        <v>5779</v>
      </c>
      <c r="AS592" t="s">
        <v>74</v>
      </c>
      <c r="AT592" t="s">
        <v>74</v>
      </c>
      <c r="AU592">
        <v>1992</v>
      </c>
      <c r="AV592">
        <v>35</v>
      </c>
      <c r="AW592" t="s">
        <v>74</v>
      </c>
      <c r="AX592" t="s">
        <v>74</v>
      </c>
      <c r="AY592" t="s">
        <v>74</v>
      </c>
      <c r="AZ592" t="s">
        <v>74</v>
      </c>
      <c r="BA592" t="s">
        <v>74</v>
      </c>
      <c r="BB592">
        <v>425</v>
      </c>
      <c r="BC592">
        <v>437</v>
      </c>
      <c r="BD592" t="s">
        <v>74</v>
      </c>
      <c r="BE592" t="s">
        <v>74</v>
      </c>
      <c r="BF592" t="s">
        <v>74</v>
      </c>
      <c r="BG592" t="s">
        <v>74</v>
      </c>
      <c r="BH592" t="s">
        <v>74</v>
      </c>
      <c r="BI592">
        <v>13</v>
      </c>
      <c r="BJ592" t="s">
        <v>5780</v>
      </c>
      <c r="BK592" t="s">
        <v>5781</v>
      </c>
      <c r="BL592" t="s">
        <v>5780</v>
      </c>
      <c r="BM592" t="s">
        <v>5900</v>
      </c>
      <c r="BN592" t="s">
        <v>74</v>
      </c>
      <c r="BO592" t="s">
        <v>74</v>
      </c>
      <c r="BP592" t="s">
        <v>74</v>
      </c>
      <c r="BQ592" t="s">
        <v>74</v>
      </c>
      <c r="BR592" t="s">
        <v>95</v>
      </c>
      <c r="BS592" t="s">
        <v>6001</v>
      </c>
      <c r="BT592" t="str">
        <f>HYPERLINK("https%3A%2F%2Fwww.webofscience.com%2Fwos%2Fwoscc%2Ffull-record%2FWOS:A1992BX47R00033","View Full Record in Web of Science")</f>
        <v>View Full Record in Web of Science</v>
      </c>
    </row>
    <row r="593" spans="1:72" x14ac:dyDescent="0.15">
      <c r="A593" t="s">
        <v>5767</v>
      </c>
      <c r="B593" t="s">
        <v>6002</v>
      </c>
      <c r="C593" t="s">
        <v>74</v>
      </c>
      <c r="D593" t="s">
        <v>5894</v>
      </c>
      <c r="E593" t="s">
        <v>74</v>
      </c>
      <c r="F593" t="s">
        <v>6002</v>
      </c>
      <c r="G593" t="s">
        <v>74</v>
      </c>
      <c r="H593" t="s">
        <v>74</v>
      </c>
      <c r="I593" t="s">
        <v>6003</v>
      </c>
      <c r="J593" t="s">
        <v>5896</v>
      </c>
      <c r="K593" t="s">
        <v>5772</v>
      </c>
      <c r="L593" t="s">
        <v>74</v>
      </c>
      <c r="M593" t="s">
        <v>77</v>
      </c>
      <c r="N593" t="s">
        <v>5773</v>
      </c>
      <c r="O593" t="s">
        <v>5897</v>
      </c>
      <c r="P593" t="s">
        <v>5898</v>
      </c>
      <c r="Q593" t="s">
        <v>5776</v>
      </c>
      <c r="R593" t="s">
        <v>74</v>
      </c>
      <c r="S593" t="s">
        <v>74</v>
      </c>
      <c r="T593" t="s">
        <v>74</v>
      </c>
      <c r="U593" t="s">
        <v>74</v>
      </c>
      <c r="V593" t="s">
        <v>74</v>
      </c>
      <c r="W593" t="s">
        <v>74</v>
      </c>
      <c r="X593" t="s">
        <v>74</v>
      </c>
      <c r="Y593" t="s">
        <v>74</v>
      </c>
      <c r="Z593" t="s">
        <v>74</v>
      </c>
      <c r="AA593" t="s">
        <v>5799</v>
      </c>
      <c r="AB593" t="s">
        <v>5800</v>
      </c>
      <c r="AC593" t="s">
        <v>74</v>
      </c>
      <c r="AD593" t="s">
        <v>74</v>
      </c>
      <c r="AE593" t="s">
        <v>74</v>
      </c>
      <c r="AF593" t="s">
        <v>74</v>
      </c>
      <c r="AG593">
        <v>0</v>
      </c>
      <c r="AH593">
        <v>0</v>
      </c>
      <c r="AI593">
        <v>0</v>
      </c>
      <c r="AJ593">
        <v>0</v>
      </c>
      <c r="AK593">
        <v>0</v>
      </c>
      <c r="AL593" t="s">
        <v>5777</v>
      </c>
      <c r="AM593" t="s">
        <v>567</v>
      </c>
      <c r="AN593" t="s">
        <v>567</v>
      </c>
      <c r="AO593" t="s">
        <v>74</v>
      </c>
      <c r="AP593" t="s">
        <v>74</v>
      </c>
      <c r="AQ593" t="s">
        <v>5899</v>
      </c>
      <c r="AR593" t="s">
        <v>5779</v>
      </c>
      <c r="AS593" t="s">
        <v>74</v>
      </c>
      <c r="AT593" t="s">
        <v>74</v>
      </c>
      <c r="AU593">
        <v>1992</v>
      </c>
      <c r="AV593">
        <v>35</v>
      </c>
      <c r="AW593" t="s">
        <v>74</v>
      </c>
      <c r="AX593" t="s">
        <v>74</v>
      </c>
      <c r="AY593" t="s">
        <v>74</v>
      </c>
      <c r="AZ593" t="s">
        <v>74</v>
      </c>
      <c r="BA593" t="s">
        <v>74</v>
      </c>
      <c r="BB593">
        <v>439</v>
      </c>
      <c r="BC593">
        <v>452</v>
      </c>
      <c r="BD593" t="s">
        <v>74</v>
      </c>
      <c r="BE593" t="s">
        <v>74</v>
      </c>
      <c r="BF593" t="s">
        <v>74</v>
      </c>
      <c r="BG593" t="s">
        <v>74</v>
      </c>
      <c r="BH593" t="s">
        <v>74</v>
      </c>
      <c r="BI593">
        <v>14</v>
      </c>
      <c r="BJ593" t="s">
        <v>5780</v>
      </c>
      <c r="BK593" t="s">
        <v>5781</v>
      </c>
      <c r="BL593" t="s">
        <v>5780</v>
      </c>
      <c r="BM593" t="s">
        <v>5900</v>
      </c>
      <c r="BN593" t="s">
        <v>74</v>
      </c>
      <c r="BO593" t="s">
        <v>74</v>
      </c>
      <c r="BP593" t="s">
        <v>74</v>
      </c>
      <c r="BQ593" t="s">
        <v>74</v>
      </c>
      <c r="BR593" t="s">
        <v>95</v>
      </c>
      <c r="BS593" t="s">
        <v>6004</v>
      </c>
      <c r="BT593" t="str">
        <f>HYPERLINK("https%3A%2F%2Fwww.webofscience.com%2Fwos%2Fwoscc%2Ffull-record%2FWOS:A1992BX47R00034","View Full Record in Web of Science")</f>
        <v>View Full Record in Web of Science</v>
      </c>
    </row>
    <row r="594" spans="1:72" x14ac:dyDescent="0.15">
      <c r="A594" t="s">
        <v>5767</v>
      </c>
      <c r="B594" t="s">
        <v>6005</v>
      </c>
      <c r="C594" t="s">
        <v>74</v>
      </c>
      <c r="D594" t="s">
        <v>5894</v>
      </c>
      <c r="E594" t="s">
        <v>74</v>
      </c>
      <c r="F594" t="s">
        <v>6005</v>
      </c>
      <c r="G594" t="s">
        <v>74</v>
      </c>
      <c r="H594" t="s">
        <v>74</v>
      </c>
      <c r="I594" t="s">
        <v>6006</v>
      </c>
      <c r="J594" t="s">
        <v>5896</v>
      </c>
      <c r="K594" t="s">
        <v>5772</v>
      </c>
      <c r="L594" t="s">
        <v>74</v>
      </c>
      <c r="M594" t="s">
        <v>77</v>
      </c>
      <c r="N594" t="s">
        <v>5773</v>
      </c>
      <c r="O594" t="s">
        <v>5897</v>
      </c>
      <c r="P594" t="s">
        <v>5898</v>
      </c>
      <c r="Q594" t="s">
        <v>5776</v>
      </c>
      <c r="R594" t="s">
        <v>74</v>
      </c>
      <c r="S594" t="s">
        <v>74</v>
      </c>
      <c r="T594" t="s">
        <v>74</v>
      </c>
      <c r="U594" t="s">
        <v>74</v>
      </c>
      <c r="V594" t="s">
        <v>74</v>
      </c>
      <c r="W594" t="s">
        <v>74</v>
      </c>
      <c r="X594" t="s">
        <v>74</v>
      </c>
      <c r="Y594" t="s">
        <v>74</v>
      </c>
      <c r="Z594" t="s">
        <v>74</v>
      </c>
      <c r="AA594" t="s">
        <v>5818</v>
      </c>
      <c r="AB594" t="s">
        <v>74</v>
      </c>
      <c r="AC594" t="s">
        <v>74</v>
      </c>
      <c r="AD594" t="s">
        <v>74</v>
      </c>
      <c r="AE594" t="s">
        <v>74</v>
      </c>
      <c r="AF594" t="s">
        <v>74</v>
      </c>
      <c r="AG594">
        <v>0</v>
      </c>
      <c r="AH594">
        <v>0</v>
      </c>
      <c r="AI594">
        <v>0</v>
      </c>
      <c r="AJ594">
        <v>0</v>
      </c>
      <c r="AK594">
        <v>0</v>
      </c>
      <c r="AL594" t="s">
        <v>5777</v>
      </c>
      <c r="AM594" t="s">
        <v>567</v>
      </c>
      <c r="AN594" t="s">
        <v>567</v>
      </c>
      <c r="AO594" t="s">
        <v>74</v>
      </c>
      <c r="AP594" t="s">
        <v>74</v>
      </c>
      <c r="AQ594" t="s">
        <v>5899</v>
      </c>
      <c r="AR594" t="s">
        <v>5779</v>
      </c>
      <c r="AS594" t="s">
        <v>74</v>
      </c>
      <c r="AT594" t="s">
        <v>74</v>
      </c>
      <c r="AU594">
        <v>1992</v>
      </c>
      <c r="AV594">
        <v>35</v>
      </c>
      <c r="AW594" t="s">
        <v>74</v>
      </c>
      <c r="AX594" t="s">
        <v>74</v>
      </c>
      <c r="AY594" t="s">
        <v>74</v>
      </c>
      <c r="AZ594" t="s">
        <v>74</v>
      </c>
      <c r="BA594" t="s">
        <v>74</v>
      </c>
      <c r="BB594">
        <v>453</v>
      </c>
      <c r="BC594">
        <v>467</v>
      </c>
      <c r="BD594" t="s">
        <v>74</v>
      </c>
      <c r="BE594" t="s">
        <v>74</v>
      </c>
      <c r="BF594" t="s">
        <v>74</v>
      </c>
      <c r="BG594" t="s">
        <v>74</v>
      </c>
      <c r="BH594" t="s">
        <v>74</v>
      </c>
      <c r="BI594">
        <v>15</v>
      </c>
      <c r="BJ594" t="s">
        <v>5780</v>
      </c>
      <c r="BK594" t="s">
        <v>5781</v>
      </c>
      <c r="BL594" t="s">
        <v>5780</v>
      </c>
      <c r="BM594" t="s">
        <v>5900</v>
      </c>
      <c r="BN594" t="s">
        <v>74</v>
      </c>
      <c r="BO594" t="s">
        <v>74</v>
      </c>
      <c r="BP594" t="s">
        <v>74</v>
      </c>
      <c r="BQ594" t="s">
        <v>74</v>
      </c>
      <c r="BR594" t="s">
        <v>95</v>
      </c>
      <c r="BS594" t="s">
        <v>6007</v>
      </c>
      <c r="BT594" t="str">
        <f>HYPERLINK("https%3A%2F%2Fwww.webofscience.com%2Fwos%2Fwoscc%2Ffull-record%2FWOS:A1992BX47R00035","View Full Record in Web of Science")</f>
        <v>View Full Record in Web of Science</v>
      </c>
    </row>
    <row r="595" spans="1:72" x14ac:dyDescent="0.15">
      <c r="A595" t="s">
        <v>5767</v>
      </c>
      <c r="B595" t="s">
        <v>6008</v>
      </c>
      <c r="C595" t="s">
        <v>74</v>
      </c>
      <c r="D595" t="s">
        <v>5894</v>
      </c>
      <c r="E595" t="s">
        <v>74</v>
      </c>
      <c r="F595" t="s">
        <v>6008</v>
      </c>
      <c r="G595" t="s">
        <v>74</v>
      </c>
      <c r="H595" t="s">
        <v>74</v>
      </c>
      <c r="I595" t="s">
        <v>6009</v>
      </c>
      <c r="J595" t="s">
        <v>5896</v>
      </c>
      <c r="K595" t="s">
        <v>5772</v>
      </c>
      <c r="L595" t="s">
        <v>74</v>
      </c>
      <c r="M595" t="s">
        <v>77</v>
      </c>
      <c r="N595" t="s">
        <v>5773</v>
      </c>
      <c r="O595" t="s">
        <v>5897</v>
      </c>
      <c r="P595" t="s">
        <v>5898</v>
      </c>
      <c r="Q595" t="s">
        <v>5776</v>
      </c>
      <c r="R595" t="s">
        <v>74</v>
      </c>
      <c r="S595" t="s">
        <v>74</v>
      </c>
      <c r="T595" t="s">
        <v>74</v>
      </c>
      <c r="U595" t="s">
        <v>74</v>
      </c>
      <c r="V595" t="s">
        <v>74</v>
      </c>
      <c r="W595" t="s">
        <v>74</v>
      </c>
      <c r="X595" t="s">
        <v>74</v>
      </c>
      <c r="Y595" t="s">
        <v>74</v>
      </c>
      <c r="Z595" t="s">
        <v>74</v>
      </c>
      <c r="AA595" t="s">
        <v>74</v>
      </c>
      <c r="AB595" t="s">
        <v>74</v>
      </c>
      <c r="AC595" t="s">
        <v>74</v>
      </c>
      <c r="AD595" t="s">
        <v>74</v>
      </c>
      <c r="AE595" t="s">
        <v>74</v>
      </c>
      <c r="AF595" t="s">
        <v>74</v>
      </c>
      <c r="AG595">
        <v>0</v>
      </c>
      <c r="AH595">
        <v>0</v>
      </c>
      <c r="AI595">
        <v>0</v>
      </c>
      <c r="AJ595">
        <v>0</v>
      </c>
      <c r="AK595">
        <v>0</v>
      </c>
      <c r="AL595" t="s">
        <v>5777</v>
      </c>
      <c r="AM595" t="s">
        <v>567</v>
      </c>
      <c r="AN595" t="s">
        <v>567</v>
      </c>
      <c r="AO595" t="s">
        <v>74</v>
      </c>
      <c r="AP595" t="s">
        <v>74</v>
      </c>
      <c r="AQ595" t="s">
        <v>5899</v>
      </c>
      <c r="AR595" t="s">
        <v>5779</v>
      </c>
      <c r="AS595" t="s">
        <v>74</v>
      </c>
      <c r="AT595" t="s">
        <v>74</v>
      </c>
      <c r="AU595">
        <v>1992</v>
      </c>
      <c r="AV595">
        <v>35</v>
      </c>
      <c r="AW595" t="s">
        <v>74</v>
      </c>
      <c r="AX595" t="s">
        <v>74</v>
      </c>
      <c r="AY595" t="s">
        <v>74</v>
      </c>
      <c r="AZ595" t="s">
        <v>74</v>
      </c>
      <c r="BA595" t="s">
        <v>74</v>
      </c>
      <c r="BB595">
        <v>469</v>
      </c>
      <c r="BC595">
        <v>475</v>
      </c>
      <c r="BD595" t="s">
        <v>74</v>
      </c>
      <c r="BE595" t="s">
        <v>74</v>
      </c>
      <c r="BF595" t="s">
        <v>74</v>
      </c>
      <c r="BG595" t="s">
        <v>74</v>
      </c>
      <c r="BH595" t="s">
        <v>74</v>
      </c>
      <c r="BI595">
        <v>7</v>
      </c>
      <c r="BJ595" t="s">
        <v>5780</v>
      </c>
      <c r="BK595" t="s">
        <v>5781</v>
      </c>
      <c r="BL595" t="s">
        <v>5780</v>
      </c>
      <c r="BM595" t="s">
        <v>5900</v>
      </c>
      <c r="BN595" t="s">
        <v>74</v>
      </c>
      <c r="BO595" t="s">
        <v>74</v>
      </c>
      <c r="BP595" t="s">
        <v>74</v>
      </c>
      <c r="BQ595" t="s">
        <v>74</v>
      </c>
      <c r="BR595" t="s">
        <v>95</v>
      </c>
      <c r="BS595" t="s">
        <v>6010</v>
      </c>
      <c r="BT595" t="str">
        <f>HYPERLINK("https%3A%2F%2Fwww.webofscience.com%2Fwos%2Fwoscc%2Ffull-record%2FWOS:A1992BX47R00036","View Full Record in Web of Science")</f>
        <v>View Full Record in Web of Science</v>
      </c>
    </row>
    <row r="596" spans="1:72" x14ac:dyDescent="0.15">
      <c r="A596" t="s">
        <v>5767</v>
      </c>
      <c r="B596" t="s">
        <v>6011</v>
      </c>
      <c r="C596" t="s">
        <v>74</v>
      </c>
      <c r="D596" t="s">
        <v>5894</v>
      </c>
      <c r="E596" t="s">
        <v>74</v>
      </c>
      <c r="F596" t="s">
        <v>6011</v>
      </c>
      <c r="G596" t="s">
        <v>74</v>
      </c>
      <c r="H596" t="s">
        <v>74</v>
      </c>
      <c r="I596" t="s">
        <v>6012</v>
      </c>
      <c r="J596" t="s">
        <v>5896</v>
      </c>
      <c r="K596" t="s">
        <v>5772</v>
      </c>
      <c r="L596" t="s">
        <v>74</v>
      </c>
      <c r="M596" t="s">
        <v>77</v>
      </c>
      <c r="N596" t="s">
        <v>5773</v>
      </c>
      <c r="O596" t="s">
        <v>5897</v>
      </c>
      <c r="P596" t="s">
        <v>5898</v>
      </c>
      <c r="Q596" t="s">
        <v>5776</v>
      </c>
      <c r="R596" t="s">
        <v>74</v>
      </c>
      <c r="S596" t="s">
        <v>74</v>
      </c>
      <c r="T596" t="s">
        <v>74</v>
      </c>
      <c r="U596" t="s">
        <v>74</v>
      </c>
      <c r="V596" t="s">
        <v>74</v>
      </c>
      <c r="W596" t="s">
        <v>74</v>
      </c>
      <c r="X596" t="s">
        <v>74</v>
      </c>
      <c r="Y596" t="s">
        <v>74</v>
      </c>
      <c r="Z596" t="s">
        <v>74</v>
      </c>
      <c r="AA596" t="s">
        <v>74</v>
      </c>
      <c r="AB596" t="s">
        <v>74</v>
      </c>
      <c r="AC596" t="s">
        <v>74</v>
      </c>
      <c r="AD596" t="s">
        <v>74</v>
      </c>
      <c r="AE596" t="s">
        <v>74</v>
      </c>
      <c r="AF596" t="s">
        <v>74</v>
      </c>
      <c r="AG596">
        <v>0</v>
      </c>
      <c r="AH596">
        <v>0</v>
      </c>
      <c r="AI596">
        <v>0</v>
      </c>
      <c r="AJ596">
        <v>0</v>
      </c>
      <c r="AK596">
        <v>0</v>
      </c>
      <c r="AL596" t="s">
        <v>5777</v>
      </c>
      <c r="AM596" t="s">
        <v>567</v>
      </c>
      <c r="AN596" t="s">
        <v>567</v>
      </c>
      <c r="AO596" t="s">
        <v>74</v>
      </c>
      <c r="AP596" t="s">
        <v>74</v>
      </c>
      <c r="AQ596" t="s">
        <v>5899</v>
      </c>
      <c r="AR596" t="s">
        <v>5779</v>
      </c>
      <c r="AS596" t="s">
        <v>74</v>
      </c>
      <c r="AT596" t="s">
        <v>74</v>
      </c>
      <c r="AU596">
        <v>1992</v>
      </c>
      <c r="AV596">
        <v>35</v>
      </c>
      <c r="AW596" t="s">
        <v>74</v>
      </c>
      <c r="AX596" t="s">
        <v>74</v>
      </c>
      <c r="AY596" t="s">
        <v>74</v>
      </c>
      <c r="AZ596" t="s">
        <v>74</v>
      </c>
      <c r="BA596" t="s">
        <v>74</v>
      </c>
      <c r="BB596">
        <v>477</v>
      </c>
      <c r="BC596">
        <v>490</v>
      </c>
      <c r="BD596" t="s">
        <v>74</v>
      </c>
      <c r="BE596" t="s">
        <v>74</v>
      </c>
      <c r="BF596" t="s">
        <v>74</v>
      </c>
      <c r="BG596" t="s">
        <v>74</v>
      </c>
      <c r="BH596" t="s">
        <v>74</v>
      </c>
      <c r="BI596">
        <v>14</v>
      </c>
      <c r="BJ596" t="s">
        <v>5780</v>
      </c>
      <c r="BK596" t="s">
        <v>5781</v>
      </c>
      <c r="BL596" t="s">
        <v>5780</v>
      </c>
      <c r="BM596" t="s">
        <v>5900</v>
      </c>
      <c r="BN596" t="s">
        <v>74</v>
      </c>
      <c r="BO596" t="s">
        <v>74</v>
      </c>
      <c r="BP596" t="s">
        <v>74</v>
      </c>
      <c r="BQ596" t="s">
        <v>74</v>
      </c>
      <c r="BR596" t="s">
        <v>95</v>
      </c>
      <c r="BS596" t="s">
        <v>6013</v>
      </c>
      <c r="BT596" t="str">
        <f>HYPERLINK("https%3A%2F%2Fwww.webofscience.com%2Fwos%2Fwoscc%2Ffull-record%2FWOS:A1992BX47R00037","View Full Record in Web of Science")</f>
        <v>View Full Record in Web of Science</v>
      </c>
    </row>
    <row r="597" spans="1:72" x14ac:dyDescent="0.15">
      <c r="A597" t="s">
        <v>5767</v>
      </c>
      <c r="B597" t="s">
        <v>6014</v>
      </c>
      <c r="C597" t="s">
        <v>74</v>
      </c>
      <c r="D597" t="s">
        <v>5894</v>
      </c>
      <c r="E597" t="s">
        <v>74</v>
      </c>
      <c r="F597" t="s">
        <v>6014</v>
      </c>
      <c r="G597" t="s">
        <v>74</v>
      </c>
      <c r="H597" t="s">
        <v>74</v>
      </c>
      <c r="I597" t="s">
        <v>6015</v>
      </c>
      <c r="J597" t="s">
        <v>5896</v>
      </c>
      <c r="K597" t="s">
        <v>5772</v>
      </c>
      <c r="L597" t="s">
        <v>74</v>
      </c>
      <c r="M597" t="s">
        <v>77</v>
      </c>
      <c r="N597" t="s">
        <v>5773</v>
      </c>
      <c r="O597" t="s">
        <v>5897</v>
      </c>
      <c r="P597" t="s">
        <v>5898</v>
      </c>
      <c r="Q597" t="s">
        <v>5776</v>
      </c>
      <c r="R597" t="s">
        <v>74</v>
      </c>
      <c r="S597" t="s">
        <v>74</v>
      </c>
      <c r="T597" t="s">
        <v>74</v>
      </c>
      <c r="U597" t="s">
        <v>74</v>
      </c>
      <c r="V597" t="s">
        <v>74</v>
      </c>
      <c r="W597" t="s">
        <v>74</v>
      </c>
      <c r="X597" t="s">
        <v>74</v>
      </c>
      <c r="Y597" t="s">
        <v>74</v>
      </c>
      <c r="Z597" t="s">
        <v>74</v>
      </c>
      <c r="AA597" t="s">
        <v>74</v>
      </c>
      <c r="AB597" t="s">
        <v>74</v>
      </c>
      <c r="AC597" t="s">
        <v>74</v>
      </c>
      <c r="AD597" t="s">
        <v>74</v>
      </c>
      <c r="AE597" t="s">
        <v>74</v>
      </c>
      <c r="AF597" t="s">
        <v>74</v>
      </c>
      <c r="AG597">
        <v>0</v>
      </c>
      <c r="AH597">
        <v>0</v>
      </c>
      <c r="AI597">
        <v>0</v>
      </c>
      <c r="AJ597">
        <v>0</v>
      </c>
      <c r="AK597">
        <v>0</v>
      </c>
      <c r="AL597" t="s">
        <v>5777</v>
      </c>
      <c r="AM597" t="s">
        <v>567</v>
      </c>
      <c r="AN597" t="s">
        <v>567</v>
      </c>
      <c r="AO597" t="s">
        <v>74</v>
      </c>
      <c r="AP597" t="s">
        <v>74</v>
      </c>
      <c r="AQ597" t="s">
        <v>5899</v>
      </c>
      <c r="AR597" t="s">
        <v>5779</v>
      </c>
      <c r="AS597" t="s">
        <v>74</v>
      </c>
      <c r="AT597" t="s">
        <v>74</v>
      </c>
      <c r="AU597">
        <v>1992</v>
      </c>
      <c r="AV597">
        <v>35</v>
      </c>
      <c r="AW597" t="s">
        <v>74</v>
      </c>
      <c r="AX597" t="s">
        <v>74</v>
      </c>
      <c r="AY597" t="s">
        <v>74</v>
      </c>
      <c r="AZ597" t="s">
        <v>74</v>
      </c>
      <c r="BA597" t="s">
        <v>74</v>
      </c>
      <c r="BB597">
        <v>491</v>
      </c>
      <c r="BC597">
        <v>503</v>
      </c>
      <c r="BD597" t="s">
        <v>74</v>
      </c>
      <c r="BE597" t="s">
        <v>74</v>
      </c>
      <c r="BF597" t="s">
        <v>74</v>
      </c>
      <c r="BG597" t="s">
        <v>74</v>
      </c>
      <c r="BH597" t="s">
        <v>74</v>
      </c>
      <c r="BI597">
        <v>13</v>
      </c>
      <c r="BJ597" t="s">
        <v>5780</v>
      </c>
      <c r="BK597" t="s">
        <v>5781</v>
      </c>
      <c r="BL597" t="s">
        <v>5780</v>
      </c>
      <c r="BM597" t="s">
        <v>5900</v>
      </c>
      <c r="BN597" t="s">
        <v>74</v>
      </c>
      <c r="BO597" t="s">
        <v>74</v>
      </c>
      <c r="BP597" t="s">
        <v>74</v>
      </c>
      <c r="BQ597" t="s">
        <v>74</v>
      </c>
      <c r="BR597" t="s">
        <v>95</v>
      </c>
      <c r="BS597" t="s">
        <v>6016</v>
      </c>
      <c r="BT597" t="str">
        <f>HYPERLINK("https%3A%2F%2Fwww.webofscience.com%2Fwos%2Fwoscc%2Ffull-record%2FWOS:A1992BX47R00038","View Full Record in Web of Science")</f>
        <v>View Full Record in Web of Science</v>
      </c>
    </row>
    <row r="598" spans="1:72" x14ac:dyDescent="0.15">
      <c r="A598" t="s">
        <v>5767</v>
      </c>
      <c r="B598" t="s">
        <v>6017</v>
      </c>
      <c r="C598" t="s">
        <v>74</v>
      </c>
      <c r="D598" t="s">
        <v>5894</v>
      </c>
      <c r="E598" t="s">
        <v>74</v>
      </c>
      <c r="F598" t="s">
        <v>6017</v>
      </c>
      <c r="G598" t="s">
        <v>74</v>
      </c>
      <c r="H598" t="s">
        <v>74</v>
      </c>
      <c r="I598" t="s">
        <v>6018</v>
      </c>
      <c r="J598" t="s">
        <v>5896</v>
      </c>
      <c r="K598" t="s">
        <v>5772</v>
      </c>
      <c r="L598" t="s">
        <v>74</v>
      </c>
      <c r="M598" t="s">
        <v>77</v>
      </c>
      <c r="N598" t="s">
        <v>5773</v>
      </c>
      <c r="O598" t="s">
        <v>5897</v>
      </c>
      <c r="P598" t="s">
        <v>5898</v>
      </c>
      <c r="Q598" t="s">
        <v>5776</v>
      </c>
      <c r="R598" t="s">
        <v>74</v>
      </c>
      <c r="S598" t="s">
        <v>74</v>
      </c>
      <c r="T598" t="s">
        <v>74</v>
      </c>
      <c r="U598" t="s">
        <v>74</v>
      </c>
      <c r="V598" t="s">
        <v>74</v>
      </c>
      <c r="W598" t="s">
        <v>74</v>
      </c>
      <c r="X598" t="s">
        <v>74</v>
      </c>
      <c r="Y598" t="s">
        <v>74</v>
      </c>
      <c r="Z598" t="s">
        <v>74</v>
      </c>
      <c r="AA598" t="s">
        <v>74</v>
      </c>
      <c r="AB598" t="s">
        <v>74</v>
      </c>
      <c r="AC598" t="s">
        <v>74</v>
      </c>
      <c r="AD598" t="s">
        <v>74</v>
      </c>
      <c r="AE598" t="s">
        <v>74</v>
      </c>
      <c r="AF598" t="s">
        <v>74</v>
      </c>
      <c r="AG598">
        <v>0</v>
      </c>
      <c r="AH598">
        <v>0</v>
      </c>
      <c r="AI598">
        <v>0</v>
      </c>
      <c r="AJ598">
        <v>0</v>
      </c>
      <c r="AK598">
        <v>0</v>
      </c>
      <c r="AL598" t="s">
        <v>5777</v>
      </c>
      <c r="AM598" t="s">
        <v>567</v>
      </c>
      <c r="AN598" t="s">
        <v>567</v>
      </c>
      <c r="AO598" t="s">
        <v>74</v>
      </c>
      <c r="AP598" t="s">
        <v>74</v>
      </c>
      <c r="AQ598" t="s">
        <v>5899</v>
      </c>
      <c r="AR598" t="s">
        <v>5779</v>
      </c>
      <c r="AS598" t="s">
        <v>74</v>
      </c>
      <c r="AT598" t="s">
        <v>74</v>
      </c>
      <c r="AU598">
        <v>1992</v>
      </c>
      <c r="AV598">
        <v>35</v>
      </c>
      <c r="AW598" t="s">
        <v>74</v>
      </c>
      <c r="AX598" t="s">
        <v>74</v>
      </c>
      <c r="AY598" t="s">
        <v>74</v>
      </c>
      <c r="AZ598" t="s">
        <v>74</v>
      </c>
      <c r="BA598" t="s">
        <v>74</v>
      </c>
      <c r="BB598">
        <v>505</v>
      </c>
      <c r="BC598">
        <v>520</v>
      </c>
      <c r="BD598" t="s">
        <v>74</v>
      </c>
      <c r="BE598" t="s">
        <v>74</v>
      </c>
      <c r="BF598" t="s">
        <v>74</v>
      </c>
      <c r="BG598" t="s">
        <v>74</v>
      </c>
      <c r="BH598" t="s">
        <v>74</v>
      </c>
      <c r="BI598">
        <v>16</v>
      </c>
      <c r="BJ598" t="s">
        <v>5780</v>
      </c>
      <c r="BK598" t="s">
        <v>5781</v>
      </c>
      <c r="BL598" t="s">
        <v>5780</v>
      </c>
      <c r="BM598" t="s">
        <v>5900</v>
      </c>
      <c r="BN598" t="s">
        <v>74</v>
      </c>
      <c r="BO598" t="s">
        <v>74</v>
      </c>
      <c r="BP598" t="s">
        <v>74</v>
      </c>
      <c r="BQ598" t="s">
        <v>74</v>
      </c>
      <c r="BR598" t="s">
        <v>95</v>
      </c>
      <c r="BS598" t="s">
        <v>6019</v>
      </c>
      <c r="BT598" t="str">
        <f>HYPERLINK("https%3A%2F%2Fwww.webofscience.com%2Fwos%2Fwoscc%2Ffull-record%2FWOS:A1992BX47R00039","View Full Record in Web of Science")</f>
        <v>View Full Record in Web of Science</v>
      </c>
    </row>
    <row r="599" spans="1:72" x14ac:dyDescent="0.15">
      <c r="A599" t="s">
        <v>5767</v>
      </c>
      <c r="B599" t="s">
        <v>5883</v>
      </c>
      <c r="C599" t="s">
        <v>74</v>
      </c>
      <c r="D599" t="s">
        <v>5894</v>
      </c>
      <c r="E599" t="s">
        <v>74</v>
      </c>
      <c r="F599" t="s">
        <v>5883</v>
      </c>
      <c r="G599" t="s">
        <v>74</v>
      </c>
      <c r="H599" t="s">
        <v>74</v>
      </c>
      <c r="I599" t="s">
        <v>6020</v>
      </c>
      <c r="J599" t="s">
        <v>5896</v>
      </c>
      <c r="K599" t="s">
        <v>5772</v>
      </c>
      <c r="L599" t="s">
        <v>74</v>
      </c>
      <c r="M599" t="s">
        <v>77</v>
      </c>
      <c r="N599" t="s">
        <v>5773</v>
      </c>
      <c r="O599" t="s">
        <v>5897</v>
      </c>
      <c r="P599" t="s">
        <v>5898</v>
      </c>
      <c r="Q599" t="s">
        <v>5776</v>
      </c>
      <c r="R599" t="s">
        <v>74</v>
      </c>
      <c r="S599" t="s">
        <v>74</v>
      </c>
      <c r="T599" t="s">
        <v>74</v>
      </c>
      <c r="U599" t="s">
        <v>74</v>
      </c>
      <c r="V599" t="s">
        <v>74</v>
      </c>
      <c r="W599" t="s">
        <v>74</v>
      </c>
      <c r="X599" t="s">
        <v>74</v>
      </c>
      <c r="Y599" t="s">
        <v>74</v>
      </c>
      <c r="Z599" t="s">
        <v>74</v>
      </c>
      <c r="AA599" t="s">
        <v>74</v>
      </c>
      <c r="AB599" t="s">
        <v>74</v>
      </c>
      <c r="AC599" t="s">
        <v>74</v>
      </c>
      <c r="AD599" t="s">
        <v>74</v>
      </c>
      <c r="AE599" t="s">
        <v>74</v>
      </c>
      <c r="AF599" t="s">
        <v>74</v>
      </c>
      <c r="AG599">
        <v>0</v>
      </c>
      <c r="AH599">
        <v>0</v>
      </c>
      <c r="AI599">
        <v>0</v>
      </c>
      <c r="AJ599">
        <v>0</v>
      </c>
      <c r="AK599">
        <v>0</v>
      </c>
      <c r="AL599" t="s">
        <v>5777</v>
      </c>
      <c r="AM599" t="s">
        <v>567</v>
      </c>
      <c r="AN599" t="s">
        <v>567</v>
      </c>
      <c r="AO599" t="s">
        <v>74</v>
      </c>
      <c r="AP599" t="s">
        <v>74</v>
      </c>
      <c r="AQ599" t="s">
        <v>5899</v>
      </c>
      <c r="AR599" t="s">
        <v>5779</v>
      </c>
      <c r="AS599" t="s">
        <v>74</v>
      </c>
      <c r="AT599" t="s">
        <v>74</v>
      </c>
      <c r="AU599">
        <v>1992</v>
      </c>
      <c r="AV599">
        <v>35</v>
      </c>
      <c r="AW599" t="s">
        <v>74</v>
      </c>
      <c r="AX599" t="s">
        <v>74</v>
      </c>
      <c r="AY599" t="s">
        <v>74</v>
      </c>
      <c r="AZ599" t="s">
        <v>74</v>
      </c>
      <c r="BA599" t="s">
        <v>74</v>
      </c>
      <c r="BB599">
        <v>521</v>
      </c>
      <c r="BC599">
        <v>537</v>
      </c>
      <c r="BD599" t="s">
        <v>74</v>
      </c>
      <c r="BE599" t="s">
        <v>74</v>
      </c>
      <c r="BF599" t="s">
        <v>74</v>
      </c>
      <c r="BG599" t="s">
        <v>74</v>
      </c>
      <c r="BH599" t="s">
        <v>74</v>
      </c>
      <c r="BI599">
        <v>17</v>
      </c>
      <c r="BJ599" t="s">
        <v>5780</v>
      </c>
      <c r="BK599" t="s">
        <v>5781</v>
      </c>
      <c r="BL599" t="s">
        <v>5780</v>
      </c>
      <c r="BM599" t="s">
        <v>5900</v>
      </c>
      <c r="BN599" t="s">
        <v>74</v>
      </c>
      <c r="BO599" t="s">
        <v>74</v>
      </c>
      <c r="BP599" t="s">
        <v>74</v>
      </c>
      <c r="BQ599" t="s">
        <v>74</v>
      </c>
      <c r="BR599" t="s">
        <v>95</v>
      </c>
      <c r="BS599" t="s">
        <v>6021</v>
      </c>
      <c r="BT599" t="str">
        <f>HYPERLINK("https%3A%2F%2Fwww.webofscience.com%2Fwos%2Fwoscc%2Ffull-record%2FWOS:A1992BX47R00040","View Full Record in Web of Science")</f>
        <v>View Full Record in Web of Science</v>
      </c>
    </row>
    <row r="600" spans="1:72" x14ac:dyDescent="0.15">
      <c r="A600" t="s">
        <v>5767</v>
      </c>
      <c r="B600" t="s">
        <v>6022</v>
      </c>
      <c r="C600" t="s">
        <v>74</v>
      </c>
      <c r="D600" t="s">
        <v>5894</v>
      </c>
      <c r="E600" t="s">
        <v>74</v>
      </c>
      <c r="F600" t="s">
        <v>6022</v>
      </c>
      <c r="G600" t="s">
        <v>74</v>
      </c>
      <c r="H600" t="s">
        <v>74</v>
      </c>
      <c r="I600" t="s">
        <v>6023</v>
      </c>
      <c r="J600" t="s">
        <v>5896</v>
      </c>
      <c r="K600" t="s">
        <v>5772</v>
      </c>
      <c r="L600" t="s">
        <v>74</v>
      </c>
      <c r="M600" t="s">
        <v>77</v>
      </c>
      <c r="N600" t="s">
        <v>5773</v>
      </c>
      <c r="O600" t="s">
        <v>5897</v>
      </c>
      <c r="P600" t="s">
        <v>5898</v>
      </c>
      <c r="Q600" t="s">
        <v>5776</v>
      </c>
      <c r="R600" t="s">
        <v>74</v>
      </c>
      <c r="S600" t="s">
        <v>74</v>
      </c>
      <c r="T600" t="s">
        <v>74</v>
      </c>
      <c r="U600" t="s">
        <v>74</v>
      </c>
      <c r="V600" t="s">
        <v>74</v>
      </c>
      <c r="W600" t="s">
        <v>74</v>
      </c>
      <c r="X600" t="s">
        <v>74</v>
      </c>
      <c r="Y600" t="s">
        <v>74</v>
      </c>
      <c r="Z600" t="s">
        <v>74</v>
      </c>
      <c r="AA600" t="s">
        <v>74</v>
      </c>
      <c r="AB600" t="s">
        <v>74</v>
      </c>
      <c r="AC600" t="s">
        <v>74</v>
      </c>
      <c r="AD600" t="s">
        <v>74</v>
      </c>
      <c r="AE600" t="s">
        <v>74</v>
      </c>
      <c r="AF600" t="s">
        <v>74</v>
      </c>
      <c r="AG600">
        <v>0</v>
      </c>
      <c r="AH600">
        <v>0</v>
      </c>
      <c r="AI600">
        <v>0</v>
      </c>
      <c r="AJ600">
        <v>0</v>
      </c>
      <c r="AK600">
        <v>0</v>
      </c>
      <c r="AL600" t="s">
        <v>5777</v>
      </c>
      <c r="AM600" t="s">
        <v>567</v>
      </c>
      <c r="AN600" t="s">
        <v>567</v>
      </c>
      <c r="AO600" t="s">
        <v>74</v>
      </c>
      <c r="AP600" t="s">
        <v>74</v>
      </c>
      <c r="AQ600" t="s">
        <v>5899</v>
      </c>
      <c r="AR600" t="s">
        <v>5779</v>
      </c>
      <c r="AS600" t="s">
        <v>74</v>
      </c>
      <c r="AT600" t="s">
        <v>74</v>
      </c>
      <c r="AU600">
        <v>1992</v>
      </c>
      <c r="AV600">
        <v>35</v>
      </c>
      <c r="AW600" t="s">
        <v>74</v>
      </c>
      <c r="AX600" t="s">
        <v>74</v>
      </c>
      <c r="AY600" t="s">
        <v>74</v>
      </c>
      <c r="AZ600" t="s">
        <v>74</v>
      </c>
      <c r="BA600" t="s">
        <v>74</v>
      </c>
      <c r="BB600">
        <v>539</v>
      </c>
      <c r="BC600">
        <v>540</v>
      </c>
      <c r="BD600" t="s">
        <v>74</v>
      </c>
      <c r="BE600" t="s">
        <v>74</v>
      </c>
      <c r="BF600" t="s">
        <v>74</v>
      </c>
      <c r="BG600" t="s">
        <v>74</v>
      </c>
      <c r="BH600" t="s">
        <v>74</v>
      </c>
      <c r="BI600">
        <v>2</v>
      </c>
      <c r="BJ600" t="s">
        <v>5780</v>
      </c>
      <c r="BK600" t="s">
        <v>5781</v>
      </c>
      <c r="BL600" t="s">
        <v>5780</v>
      </c>
      <c r="BM600" t="s">
        <v>5900</v>
      </c>
      <c r="BN600" t="s">
        <v>74</v>
      </c>
      <c r="BO600" t="s">
        <v>74</v>
      </c>
      <c r="BP600" t="s">
        <v>74</v>
      </c>
      <c r="BQ600" t="s">
        <v>74</v>
      </c>
      <c r="BR600" t="s">
        <v>95</v>
      </c>
      <c r="BS600" t="s">
        <v>6024</v>
      </c>
      <c r="BT600" t="str">
        <f>HYPERLINK("https%3A%2F%2Fwww.webofscience.com%2Fwos%2Fwoscc%2Ffull-record%2FWOS:A1992BX47R00041","View Full Record in Web of Science")</f>
        <v>View Full Record in Web of Science</v>
      </c>
    </row>
    <row r="601" spans="1:72" x14ac:dyDescent="0.15">
      <c r="A601" t="s">
        <v>72</v>
      </c>
      <c r="B601" t="s">
        <v>6025</v>
      </c>
      <c r="C601" t="s">
        <v>74</v>
      </c>
      <c r="D601" t="s">
        <v>74</v>
      </c>
      <c r="E601" t="s">
        <v>74</v>
      </c>
      <c r="F601" t="s">
        <v>6025</v>
      </c>
      <c r="G601" t="s">
        <v>74</v>
      </c>
      <c r="H601" t="s">
        <v>74</v>
      </c>
      <c r="I601" t="s">
        <v>6026</v>
      </c>
      <c r="J601" t="s">
        <v>6027</v>
      </c>
      <c r="K601" t="s">
        <v>74</v>
      </c>
      <c r="L601" t="s">
        <v>74</v>
      </c>
      <c r="M601" t="s">
        <v>77</v>
      </c>
      <c r="N601" t="s">
        <v>458</v>
      </c>
      <c r="O601" t="s">
        <v>74</v>
      </c>
      <c r="P601" t="s">
        <v>74</v>
      </c>
      <c r="Q601" t="s">
        <v>74</v>
      </c>
      <c r="R601" t="s">
        <v>74</v>
      </c>
      <c r="S601" t="s">
        <v>74</v>
      </c>
      <c r="T601" t="s">
        <v>74</v>
      </c>
      <c r="U601" t="s">
        <v>6028</v>
      </c>
      <c r="V601" t="s">
        <v>6029</v>
      </c>
      <c r="W601" t="s">
        <v>74</v>
      </c>
      <c r="X601" t="s">
        <v>74</v>
      </c>
      <c r="Y601" t="s">
        <v>6030</v>
      </c>
      <c r="Z601" t="s">
        <v>74</v>
      </c>
      <c r="AA601" t="s">
        <v>74</v>
      </c>
      <c r="AB601" t="s">
        <v>74</v>
      </c>
      <c r="AC601" t="s">
        <v>74</v>
      </c>
      <c r="AD601" t="s">
        <v>74</v>
      </c>
      <c r="AE601" t="s">
        <v>74</v>
      </c>
      <c r="AF601" t="s">
        <v>74</v>
      </c>
      <c r="AG601">
        <v>21</v>
      </c>
      <c r="AH601">
        <v>4</v>
      </c>
      <c r="AI601">
        <v>4</v>
      </c>
      <c r="AJ601">
        <v>0</v>
      </c>
      <c r="AK601">
        <v>5</v>
      </c>
      <c r="AL601" t="s">
        <v>308</v>
      </c>
      <c r="AM601" t="s">
        <v>309</v>
      </c>
      <c r="AN601" t="s">
        <v>1151</v>
      </c>
      <c r="AO601" t="s">
        <v>6031</v>
      </c>
      <c r="AP601" t="s">
        <v>74</v>
      </c>
      <c r="AQ601" t="s">
        <v>74</v>
      </c>
      <c r="AR601" t="s">
        <v>6032</v>
      </c>
      <c r="AS601" t="s">
        <v>6033</v>
      </c>
      <c r="AT601" t="s">
        <v>74</v>
      </c>
      <c r="AU601">
        <v>1992</v>
      </c>
      <c r="AV601">
        <v>483</v>
      </c>
      <c r="AW601" t="s">
        <v>74</v>
      </c>
      <c r="AX601" t="s">
        <v>74</v>
      </c>
      <c r="AY601" t="s">
        <v>74</v>
      </c>
      <c r="AZ601" t="s">
        <v>74</v>
      </c>
      <c r="BA601" t="s">
        <v>74</v>
      </c>
      <c r="BB601">
        <v>24</v>
      </c>
      <c r="BC601">
        <v>35</v>
      </c>
      <c r="BD601" t="s">
        <v>74</v>
      </c>
      <c r="BE601" t="s">
        <v>74</v>
      </c>
      <c r="BF601" t="s">
        <v>74</v>
      </c>
      <c r="BG601" t="s">
        <v>74</v>
      </c>
      <c r="BH601" t="s">
        <v>74</v>
      </c>
      <c r="BI601">
        <v>12</v>
      </c>
      <c r="BJ601" t="s">
        <v>3781</v>
      </c>
      <c r="BK601" t="s">
        <v>92</v>
      </c>
      <c r="BL601" t="s">
        <v>1157</v>
      </c>
      <c r="BM601" t="s">
        <v>6034</v>
      </c>
      <c r="BN601" t="s">
        <v>74</v>
      </c>
      <c r="BO601" t="s">
        <v>74</v>
      </c>
      <c r="BP601" t="s">
        <v>74</v>
      </c>
      <c r="BQ601" t="s">
        <v>74</v>
      </c>
      <c r="BR601" t="s">
        <v>95</v>
      </c>
      <c r="BS601" t="s">
        <v>6035</v>
      </c>
      <c r="BT601" t="str">
        <f>HYPERLINK("https%3A%2F%2Fwww.webofscience.com%2Fwos%2Fwoscc%2Ffull-record%2FWOS:A1992HG42600005","View Full Record in Web of Science")</f>
        <v>View Full Record in Web of Science</v>
      </c>
    </row>
    <row r="602" spans="1:72" x14ac:dyDescent="0.15">
      <c r="A602" t="s">
        <v>72</v>
      </c>
      <c r="B602" t="s">
        <v>6036</v>
      </c>
      <c r="C602" t="s">
        <v>74</v>
      </c>
      <c r="D602" t="s">
        <v>74</v>
      </c>
      <c r="E602" t="s">
        <v>74</v>
      </c>
      <c r="F602" t="s">
        <v>6036</v>
      </c>
      <c r="G602" t="s">
        <v>74</v>
      </c>
      <c r="H602" t="s">
        <v>74</v>
      </c>
      <c r="I602" t="s">
        <v>6037</v>
      </c>
      <c r="J602" t="s">
        <v>6038</v>
      </c>
      <c r="K602" t="s">
        <v>74</v>
      </c>
      <c r="L602" t="s">
        <v>74</v>
      </c>
      <c r="M602" t="s">
        <v>77</v>
      </c>
      <c r="N602" t="s">
        <v>78</v>
      </c>
      <c r="O602" t="s">
        <v>74</v>
      </c>
      <c r="P602" t="s">
        <v>74</v>
      </c>
      <c r="Q602" t="s">
        <v>74</v>
      </c>
      <c r="R602" t="s">
        <v>74</v>
      </c>
      <c r="S602" t="s">
        <v>74</v>
      </c>
      <c r="T602" t="s">
        <v>74</v>
      </c>
      <c r="U602" t="s">
        <v>74</v>
      </c>
      <c r="V602" t="s">
        <v>6039</v>
      </c>
      <c r="W602" t="s">
        <v>6040</v>
      </c>
      <c r="X602" t="s">
        <v>6041</v>
      </c>
      <c r="Y602" t="s">
        <v>6042</v>
      </c>
      <c r="Z602" t="s">
        <v>74</v>
      </c>
      <c r="AA602" t="s">
        <v>74</v>
      </c>
      <c r="AB602" t="s">
        <v>74</v>
      </c>
      <c r="AC602" t="s">
        <v>74</v>
      </c>
      <c r="AD602" t="s">
        <v>74</v>
      </c>
      <c r="AE602" t="s">
        <v>74</v>
      </c>
      <c r="AF602" t="s">
        <v>74</v>
      </c>
      <c r="AG602">
        <v>13</v>
      </c>
      <c r="AH602">
        <v>0</v>
      </c>
      <c r="AI602">
        <v>0</v>
      </c>
      <c r="AJ602">
        <v>0</v>
      </c>
      <c r="AK602">
        <v>2</v>
      </c>
      <c r="AL602" t="s">
        <v>255</v>
      </c>
      <c r="AM602" t="s">
        <v>84</v>
      </c>
      <c r="AN602" t="s">
        <v>256</v>
      </c>
      <c r="AO602" t="s">
        <v>6043</v>
      </c>
      <c r="AP602" t="s">
        <v>74</v>
      </c>
      <c r="AQ602" t="s">
        <v>74</v>
      </c>
      <c r="AR602" t="s">
        <v>6044</v>
      </c>
      <c r="AS602" t="s">
        <v>74</v>
      </c>
      <c r="AT602" t="s">
        <v>74</v>
      </c>
      <c r="AU602">
        <v>1992</v>
      </c>
      <c r="AV602">
        <v>5</v>
      </c>
      <c r="AW602">
        <v>1</v>
      </c>
      <c r="AX602" t="s">
        <v>74</v>
      </c>
      <c r="AY602" t="s">
        <v>74</v>
      </c>
      <c r="AZ602" t="s">
        <v>74</v>
      </c>
      <c r="BA602" t="s">
        <v>74</v>
      </c>
      <c r="BB602">
        <v>39</v>
      </c>
      <c r="BC602">
        <v>57</v>
      </c>
      <c r="BD602" t="s">
        <v>74</v>
      </c>
      <c r="BE602" t="s">
        <v>74</v>
      </c>
      <c r="BF602" t="s">
        <v>74</v>
      </c>
      <c r="BG602" t="s">
        <v>74</v>
      </c>
      <c r="BH602" t="s">
        <v>74</v>
      </c>
      <c r="BI602">
        <v>19</v>
      </c>
      <c r="BJ602" t="s">
        <v>173</v>
      </c>
      <c r="BK602" t="s">
        <v>92</v>
      </c>
      <c r="BL602" t="s">
        <v>174</v>
      </c>
      <c r="BM602" t="s">
        <v>6045</v>
      </c>
      <c r="BN602" t="s">
        <v>74</v>
      </c>
      <c r="BO602" t="s">
        <v>74</v>
      </c>
      <c r="BP602" t="s">
        <v>74</v>
      </c>
      <c r="BQ602" t="s">
        <v>74</v>
      </c>
      <c r="BR602" t="s">
        <v>95</v>
      </c>
      <c r="BS602" t="s">
        <v>6046</v>
      </c>
      <c r="BT602" t="str">
        <f>HYPERLINK("https%3A%2F%2Fwww.webofscience.com%2Fwos%2Fwoscc%2Ffull-record%2FWOS:A1992HT93200003","View Full Record in Web of Science")</f>
        <v>View Full Record in Web of Science</v>
      </c>
    </row>
    <row r="603" spans="1:72" x14ac:dyDescent="0.15">
      <c r="A603" t="s">
        <v>72</v>
      </c>
      <c r="B603" t="s">
        <v>6047</v>
      </c>
      <c r="C603" t="s">
        <v>74</v>
      </c>
      <c r="D603" t="s">
        <v>74</v>
      </c>
      <c r="E603" t="s">
        <v>74</v>
      </c>
      <c r="F603" t="s">
        <v>6047</v>
      </c>
      <c r="G603" t="s">
        <v>74</v>
      </c>
      <c r="H603" t="s">
        <v>74</v>
      </c>
      <c r="I603" t="s">
        <v>6048</v>
      </c>
      <c r="J603" t="s">
        <v>6038</v>
      </c>
      <c r="K603" t="s">
        <v>74</v>
      </c>
      <c r="L603" t="s">
        <v>74</v>
      </c>
      <c r="M603" t="s">
        <v>77</v>
      </c>
      <c r="N603" t="s">
        <v>78</v>
      </c>
      <c r="O603" t="s">
        <v>74</v>
      </c>
      <c r="P603" t="s">
        <v>74</v>
      </c>
      <c r="Q603" t="s">
        <v>74</v>
      </c>
      <c r="R603" t="s">
        <v>74</v>
      </c>
      <c r="S603" t="s">
        <v>74</v>
      </c>
      <c r="T603" t="s">
        <v>6049</v>
      </c>
      <c r="U603" t="s">
        <v>6050</v>
      </c>
      <c r="V603" t="s">
        <v>6051</v>
      </c>
      <c r="W603" t="s">
        <v>74</v>
      </c>
      <c r="X603" t="s">
        <v>74</v>
      </c>
      <c r="Y603" t="s">
        <v>6052</v>
      </c>
      <c r="Z603" t="s">
        <v>74</v>
      </c>
      <c r="AA603" t="s">
        <v>74</v>
      </c>
      <c r="AB603" t="s">
        <v>74</v>
      </c>
      <c r="AC603" t="s">
        <v>74</v>
      </c>
      <c r="AD603" t="s">
        <v>74</v>
      </c>
      <c r="AE603" t="s">
        <v>74</v>
      </c>
      <c r="AF603" t="s">
        <v>74</v>
      </c>
      <c r="AG603">
        <v>12</v>
      </c>
      <c r="AH603">
        <v>1</v>
      </c>
      <c r="AI603">
        <v>1</v>
      </c>
      <c r="AJ603">
        <v>1</v>
      </c>
      <c r="AK603">
        <v>6</v>
      </c>
      <c r="AL603" t="s">
        <v>255</v>
      </c>
      <c r="AM603" t="s">
        <v>84</v>
      </c>
      <c r="AN603" t="s">
        <v>256</v>
      </c>
      <c r="AO603" t="s">
        <v>6043</v>
      </c>
      <c r="AP603" t="s">
        <v>74</v>
      </c>
      <c r="AQ603" t="s">
        <v>74</v>
      </c>
      <c r="AR603" t="s">
        <v>6044</v>
      </c>
      <c r="AS603" t="s">
        <v>74</v>
      </c>
      <c r="AT603" t="s">
        <v>74</v>
      </c>
      <c r="AU603">
        <v>1992</v>
      </c>
      <c r="AV603">
        <v>5</v>
      </c>
      <c r="AW603">
        <v>4</v>
      </c>
      <c r="AX603" t="s">
        <v>74</v>
      </c>
      <c r="AY603" t="s">
        <v>74</v>
      </c>
      <c r="AZ603" t="s">
        <v>74</v>
      </c>
      <c r="BA603" t="s">
        <v>74</v>
      </c>
      <c r="BB603">
        <v>371</v>
      </c>
      <c r="BC603">
        <v>383</v>
      </c>
      <c r="BD603" t="s">
        <v>74</v>
      </c>
      <c r="BE603" t="s">
        <v>74</v>
      </c>
      <c r="BF603" t="s">
        <v>74</v>
      </c>
      <c r="BG603" t="s">
        <v>74</v>
      </c>
      <c r="BH603" t="s">
        <v>74</v>
      </c>
      <c r="BI603">
        <v>13</v>
      </c>
      <c r="BJ603" t="s">
        <v>173</v>
      </c>
      <c r="BK603" t="s">
        <v>92</v>
      </c>
      <c r="BL603" t="s">
        <v>174</v>
      </c>
      <c r="BM603" t="s">
        <v>6053</v>
      </c>
      <c r="BN603" t="s">
        <v>74</v>
      </c>
      <c r="BO603" t="s">
        <v>74</v>
      </c>
      <c r="BP603" t="s">
        <v>74</v>
      </c>
      <c r="BQ603" t="s">
        <v>74</v>
      </c>
      <c r="BR603" t="s">
        <v>95</v>
      </c>
      <c r="BS603" t="s">
        <v>6054</v>
      </c>
      <c r="BT603" t="str">
        <f>HYPERLINK("https%3A%2F%2Fwww.webofscience.com%2Fwos%2Fwoscc%2Ffull-record%2FWOS:A1992KN78400004","View Full Record in Web of Science")</f>
        <v>View Full Record in Web of Science</v>
      </c>
    </row>
    <row r="604" spans="1:72" x14ac:dyDescent="0.15">
      <c r="A604" t="s">
        <v>72</v>
      </c>
      <c r="B604" t="s">
        <v>6055</v>
      </c>
      <c r="C604" t="s">
        <v>74</v>
      </c>
      <c r="D604" t="s">
        <v>74</v>
      </c>
      <c r="E604" t="s">
        <v>74</v>
      </c>
      <c r="F604" t="s">
        <v>6055</v>
      </c>
      <c r="G604" t="s">
        <v>74</v>
      </c>
      <c r="H604" t="s">
        <v>74</v>
      </c>
      <c r="I604" t="s">
        <v>6056</v>
      </c>
      <c r="J604" t="s">
        <v>6057</v>
      </c>
      <c r="K604" t="s">
        <v>74</v>
      </c>
      <c r="L604" t="s">
        <v>74</v>
      </c>
      <c r="M604" t="s">
        <v>77</v>
      </c>
      <c r="N604" t="s">
        <v>78</v>
      </c>
      <c r="O604" t="s">
        <v>74</v>
      </c>
      <c r="P604" t="s">
        <v>74</v>
      </c>
      <c r="Q604" t="s">
        <v>74</v>
      </c>
      <c r="R604" t="s">
        <v>74</v>
      </c>
      <c r="S604" t="s">
        <v>74</v>
      </c>
      <c r="T604" t="s">
        <v>6058</v>
      </c>
      <c r="U604" t="s">
        <v>6059</v>
      </c>
      <c r="V604" t="s">
        <v>6060</v>
      </c>
      <c r="W604" t="s">
        <v>6061</v>
      </c>
      <c r="X604" t="s">
        <v>6062</v>
      </c>
      <c r="Y604" t="s">
        <v>6063</v>
      </c>
      <c r="Z604" t="s">
        <v>74</v>
      </c>
      <c r="AA604" t="s">
        <v>74</v>
      </c>
      <c r="AB604" t="s">
        <v>74</v>
      </c>
      <c r="AC604" t="s">
        <v>74</v>
      </c>
      <c r="AD604" t="s">
        <v>74</v>
      </c>
      <c r="AE604" t="s">
        <v>74</v>
      </c>
      <c r="AF604" t="s">
        <v>74</v>
      </c>
      <c r="AG604">
        <v>33</v>
      </c>
      <c r="AH604">
        <v>8</v>
      </c>
      <c r="AI604">
        <v>9</v>
      </c>
      <c r="AJ604">
        <v>0</v>
      </c>
      <c r="AK604">
        <v>9</v>
      </c>
      <c r="AL604" t="s">
        <v>6064</v>
      </c>
      <c r="AM604" t="s">
        <v>6065</v>
      </c>
      <c r="AN604" t="s">
        <v>6066</v>
      </c>
      <c r="AO604" t="s">
        <v>6067</v>
      </c>
      <c r="AP604" t="s">
        <v>74</v>
      </c>
      <c r="AQ604" t="s">
        <v>74</v>
      </c>
      <c r="AR604" t="s">
        <v>6068</v>
      </c>
      <c r="AS604" t="s">
        <v>6069</v>
      </c>
      <c r="AT604" t="s">
        <v>74</v>
      </c>
      <c r="AU604">
        <v>1992</v>
      </c>
      <c r="AV604">
        <v>13</v>
      </c>
      <c r="AW604">
        <v>5</v>
      </c>
      <c r="AX604" t="s">
        <v>74</v>
      </c>
      <c r="AY604" t="s">
        <v>74</v>
      </c>
      <c r="AZ604" t="s">
        <v>74</v>
      </c>
      <c r="BA604" t="s">
        <v>74</v>
      </c>
      <c r="BB604">
        <v>593</v>
      </c>
      <c r="BC604">
        <v>605</v>
      </c>
      <c r="BD604" t="s">
        <v>74</v>
      </c>
      <c r="BE604" t="s">
        <v>74</v>
      </c>
      <c r="BF604" t="s">
        <v>74</v>
      </c>
      <c r="BG604" t="s">
        <v>74</v>
      </c>
      <c r="BH604" t="s">
        <v>74</v>
      </c>
      <c r="BI604">
        <v>13</v>
      </c>
      <c r="BJ604" t="s">
        <v>4670</v>
      </c>
      <c r="BK604" t="s">
        <v>92</v>
      </c>
      <c r="BL604" t="s">
        <v>3363</v>
      </c>
      <c r="BM604" t="s">
        <v>6070</v>
      </c>
      <c r="BN604" t="s">
        <v>74</v>
      </c>
      <c r="BO604" t="s">
        <v>74</v>
      </c>
      <c r="BP604" t="s">
        <v>74</v>
      </c>
      <c r="BQ604" t="s">
        <v>74</v>
      </c>
      <c r="BR604" t="s">
        <v>95</v>
      </c>
      <c r="BS604" t="s">
        <v>6071</v>
      </c>
      <c r="BT604" t="str">
        <f>HYPERLINK("https%3A%2F%2Fwww.webofscience.com%2Fwos%2Fwoscc%2Ffull-record%2FWOS:A1992KJ97500007","View Full Record in Web of Science")</f>
        <v>View Full Record in Web of Science</v>
      </c>
    </row>
    <row r="605" spans="1:72" x14ac:dyDescent="0.15">
      <c r="A605" t="s">
        <v>72</v>
      </c>
      <c r="B605" t="s">
        <v>6072</v>
      </c>
      <c r="C605" t="s">
        <v>74</v>
      </c>
      <c r="D605" t="s">
        <v>74</v>
      </c>
      <c r="E605" t="s">
        <v>74</v>
      </c>
      <c r="F605" t="s">
        <v>6072</v>
      </c>
      <c r="G605" t="s">
        <v>74</v>
      </c>
      <c r="H605" t="s">
        <v>74</v>
      </c>
      <c r="I605" t="s">
        <v>6073</v>
      </c>
      <c r="J605" t="s">
        <v>6074</v>
      </c>
      <c r="K605" t="s">
        <v>74</v>
      </c>
      <c r="L605" t="s">
        <v>74</v>
      </c>
      <c r="M605" t="s">
        <v>77</v>
      </c>
      <c r="N605" t="s">
        <v>78</v>
      </c>
      <c r="O605" t="s">
        <v>74</v>
      </c>
      <c r="P605" t="s">
        <v>74</v>
      </c>
      <c r="Q605" t="s">
        <v>74</v>
      </c>
      <c r="R605" t="s">
        <v>74</v>
      </c>
      <c r="S605" t="s">
        <v>74</v>
      </c>
      <c r="T605" t="s">
        <v>6075</v>
      </c>
      <c r="U605" t="s">
        <v>6076</v>
      </c>
      <c r="V605" t="s">
        <v>6077</v>
      </c>
      <c r="W605" t="s">
        <v>74</v>
      </c>
      <c r="X605" t="s">
        <v>74</v>
      </c>
      <c r="Y605" t="s">
        <v>6078</v>
      </c>
      <c r="Z605" t="s">
        <v>74</v>
      </c>
      <c r="AA605" t="s">
        <v>74</v>
      </c>
      <c r="AB605" t="s">
        <v>74</v>
      </c>
      <c r="AC605" t="s">
        <v>74</v>
      </c>
      <c r="AD605" t="s">
        <v>74</v>
      </c>
      <c r="AE605" t="s">
        <v>74</v>
      </c>
      <c r="AF605" t="s">
        <v>74</v>
      </c>
      <c r="AG605">
        <v>33</v>
      </c>
      <c r="AH605">
        <v>14</v>
      </c>
      <c r="AI605">
        <v>16</v>
      </c>
      <c r="AJ605">
        <v>0</v>
      </c>
      <c r="AK605">
        <v>0</v>
      </c>
      <c r="AL605" t="s">
        <v>6079</v>
      </c>
      <c r="AM605" t="s">
        <v>6080</v>
      </c>
      <c r="AN605" t="s">
        <v>6081</v>
      </c>
      <c r="AO605" t="s">
        <v>6082</v>
      </c>
      <c r="AP605" t="s">
        <v>74</v>
      </c>
      <c r="AQ605" t="s">
        <v>74</v>
      </c>
      <c r="AR605" t="s">
        <v>6083</v>
      </c>
      <c r="AS605" t="s">
        <v>6084</v>
      </c>
      <c r="AT605" t="s">
        <v>74</v>
      </c>
      <c r="AU605">
        <v>1992</v>
      </c>
      <c r="AV605">
        <v>31</v>
      </c>
      <c r="AW605">
        <v>4</v>
      </c>
      <c r="AX605" t="s">
        <v>74</v>
      </c>
      <c r="AY605" t="s">
        <v>74</v>
      </c>
      <c r="AZ605" t="s">
        <v>74</v>
      </c>
      <c r="BA605" t="s">
        <v>74</v>
      </c>
      <c r="BB605">
        <v>233</v>
      </c>
      <c r="BC605">
        <v>239</v>
      </c>
      <c r="BD605" t="s">
        <v>74</v>
      </c>
      <c r="BE605" t="s">
        <v>74</v>
      </c>
      <c r="BF605" t="s">
        <v>74</v>
      </c>
      <c r="BG605" t="s">
        <v>74</v>
      </c>
      <c r="BH605" t="s">
        <v>74</v>
      </c>
      <c r="BI605">
        <v>7</v>
      </c>
      <c r="BJ605" t="s">
        <v>6085</v>
      </c>
      <c r="BK605" t="s">
        <v>92</v>
      </c>
      <c r="BL605" t="s">
        <v>6085</v>
      </c>
      <c r="BM605" t="s">
        <v>6086</v>
      </c>
      <c r="BN605" t="s">
        <v>74</v>
      </c>
      <c r="BO605" t="s">
        <v>74</v>
      </c>
      <c r="BP605" t="s">
        <v>74</v>
      </c>
      <c r="BQ605" t="s">
        <v>74</v>
      </c>
      <c r="BR605" t="s">
        <v>95</v>
      </c>
      <c r="BS605" t="s">
        <v>6087</v>
      </c>
      <c r="BT605" t="str">
        <f>HYPERLINK("https%3A%2F%2Fwww.webofscience.com%2Fwos%2Fwoscc%2Ffull-record%2FWOS:A1992KF37000004","View Full Record in Web of Science")</f>
        <v>View Full Record in Web of Science</v>
      </c>
    </row>
    <row r="606" spans="1:72" x14ac:dyDescent="0.15">
      <c r="A606" t="s">
        <v>5767</v>
      </c>
      <c r="B606" t="s">
        <v>6088</v>
      </c>
      <c r="C606" t="s">
        <v>74</v>
      </c>
      <c r="D606" t="s">
        <v>6089</v>
      </c>
      <c r="E606" t="s">
        <v>74</v>
      </c>
      <c r="F606" t="s">
        <v>6088</v>
      </c>
      <c r="G606" t="s">
        <v>74</v>
      </c>
      <c r="H606" t="s">
        <v>74</v>
      </c>
      <c r="I606" t="s">
        <v>6090</v>
      </c>
      <c r="J606" t="s">
        <v>6091</v>
      </c>
      <c r="K606" t="s">
        <v>74</v>
      </c>
      <c r="L606" t="s">
        <v>74</v>
      </c>
      <c r="M606" t="s">
        <v>77</v>
      </c>
      <c r="N606" t="s">
        <v>5773</v>
      </c>
      <c r="O606" t="s">
        <v>6092</v>
      </c>
      <c r="P606" t="s">
        <v>6093</v>
      </c>
      <c r="Q606" t="s">
        <v>6094</v>
      </c>
      <c r="R606" t="s">
        <v>74</v>
      </c>
      <c r="S606" t="s">
        <v>74</v>
      </c>
      <c r="T606" t="s">
        <v>74</v>
      </c>
      <c r="U606" t="s">
        <v>74</v>
      </c>
      <c r="V606" t="s">
        <v>74</v>
      </c>
      <c r="W606" t="s">
        <v>74</v>
      </c>
      <c r="X606" t="s">
        <v>74</v>
      </c>
      <c r="Y606" t="s">
        <v>74</v>
      </c>
      <c r="Z606" t="s">
        <v>74</v>
      </c>
      <c r="AA606" t="s">
        <v>74</v>
      </c>
      <c r="AB606" t="s">
        <v>74</v>
      </c>
      <c r="AC606" t="s">
        <v>74</v>
      </c>
      <c r="AD606" t="s">
        <v>74</v>
      </c>
      <c r="AE606" t="s">
        <v>74</v>
      </c>
      <c r="AF606" t="s">
        <v>74</v>
      </c>
      <c r="AG606">
        <v>0</v>
      </c>
      <c r="AH606">
        <v>3</v>
      </c>
      <c r="AI606">
        <v>3</v>
      </c>
      <c r="AJ606">
        <v>0</v>
      </c>
      <c r="AK606">
        <v>0</v>
      </c>
      <c r="AL606" t="s">
        <v>6095</v>
      </c>
      <c r="AM606" t="s">
        <v>6096</v>
      </c>
      <c r="AN606" t="s">
        <v>6096</v>
      </c>
      <c r="AO606" t="s">
        <v>74</v>
      </c>
      <c r="AP606" t="s">
        <v>74</v>
      </c>
      <c r="AQ606" t="s">
        <v>6097</v>
      </c>
      <c r="AR606" t="s">
        <v>74</v>
      </c>
      <c r="AS606" t="s">
        <v>74</v>
      </c>
      <c r="AT606" t="s">
        <v>74</v>
      </c>
      <c r="AU606">
        <v>1992</v>
      </c>
      <c r="AV606" t="s">
        <v>74</v>
      </c>
      <c r="AW606" t="s">
        <v>74</v>
      </c>
      <c r="AX606" t="s">
        <v>74</v>
      </c>
      <c r="AY606" t="s">
        <v>74</v>
      </c>
      <c r="AZ606" t="s">
        <v>74</v>
      </c>
      <c r="BA606" t="s">
        <v>74</v>
      </c>
      <c r="BB606">
        <v>79</v>
      </c>
      <c r="BC606">
        <v>86</v>
      </c>
      <c r="BD606" t="s">
        <v>74</v>
      </c>
      <c r="BE606" t="s">
        <v>74</v>
      </c>
      <c r="BF606" t="s">
        <v>74</v>
      </c>
      <c r="BG606" t="s">
        <v>74</v>
      </c>
      <c r="BH606" t="s">
        <v>74</v>
      </c>
      <c r="BI606">
        <v>8</v>
      </c>
      <c r="BJ606" t="s">
        <v>6098</v>
      </c>
      <c r="BK606" t="s">
        <v>5781</v>
      </c>
      <c r="BL606" t="s">
        <v>6099</v>
      </c>
      <c r="BM606" t="s">
        <v>6100</v>
      </c>
      <c r="BN606" t="s">
        <v>74</v>
      </c>
      <c r="BO606" t="s">
        <v>74</v>
      </c>
      <c r="BP606" t="s">
        <v>74</v>
      </c>
      <c r="BQ606" t="s">
        <v>74</v>
      </c>
      <c r="BR606" t="s">
        <v>95</v>
      </c>
      <c r="BS606" t="s">
        <v>6101</v>
      </c>
      <c r="BT606" t="str">
        <f>HYPERLINK("https%3A%2F%2Fwww.webofscience.com%2Fwos%2Fwoscc%2Ffull-record%2FWOS:A1992BY10M00011","View Full Record in Web of Science")</f>
        <v>View Full Record in Web of Science</v>
      </c>
    </row>
    <row r="607" spans="1:72" x14ac:dyDescent="0.15">
      <c r="A607" t="s">
        <v>5767</v>
      </c>
      <c r="B607" t="s">
        <v>6102</v>
      </c>
      <c r="C607" t="s">
        <v>74</v>
      </c>
      <c r="D607" t="s">
        <v>6103</v>
      </c>
      <c r="E607" t="s">
        <v>74</v>
      </c>
      <c r="F607" t="s">
        <v>6102</v>
      </c>
      <c r="G607" t="s">
        <v>74</v>
      </c>
      <c r="H607" t="s">
        <v>74</v>
      </c>
      <c r="I607" t="s">
        <v>6104</v>
      </c>
      <c r="J607" t="s">
        <v>6105</v>
      </c>
      <c r="K607" t="s">
        <v>74</v>
      </c>
      <c r="L607" t="s">
        <v>74</v>
      </c>
      <c r="M607" t="s">
        <v>77</v>
      </c>
      <c r="N607" t="s">
        <v>5773</v>
      </c>
      <c r="O607" t="s">
        <v>6106</v>
      </c>
      <c r="P607" t="s">
        <v>6107</v>
      </c>
      <c r="Q607" t="s">
        <v>6108</v>
      </c>
      <c r="R607" t="s">
        <v>74</v>
      </c>
      <c r="S607" t="s">
        <v>6109</v>
      </c>
      <c r="T607" t="s">
        <v>74</v>
      </c>
      <c r="U607" t="s">
        <v>74</v>
      </c>
      <c r="V607" t="s">
        <v>74</v>
      </c>
      <c r="W607" t="s">
        <v>74</v>
      </c>
      <c r="X607" t="s">
        <v>74</v>
      </c>
      <c r="Y607" t="s">
        <v>74</v>
      </c>
      <c r="Z607" t="s">
        <v>74</v>
      </c>
      <c r="AA607" t="s">
        <v>74</v>
      </c>
      <c r="AB607" t="s">
        <v>74</v>
      </c>
      <c r="AC607" t="s">
        <v>74</v>
      </c>
      <c r="AD607" t="s">
        <v>74</v>
      </c>
      <c r="AE607" t="s">
        <v>74</v>
      </c>
      <c r="AF607" t="s">
        <v>74</v>
      </c>
      <c r="AG607">
        <v>0</v>
      </c>
      <c r="AH607">
        <v>0</v>
      </c>
      <c r="AI607">
        <v>0</v>
      </c>
      <c r="AJ607">
        <v>0</v>
      </c>
      <c r="AK607">
        <v>0</v>
      </c>
      <c r="AL607" t="s">
        <v>6110</v>
      </c>
      <c r="AM607" t="s">
        <v>6111</v>
      </c>
      <c r="AN607" t="s">
        <v>6111</v>
      </c>
      <c r="AO607" t="s">
        <v>74</v>
      </c>
      <c r="AP607" t="s">
        <v>74</v>
      </c>
      <c r="AQ607" t="s">
        <v>6112</v>
      </c>
      <c r="AR607" t="s">
        <v>74</v>
      </c>
      <c r="AS607" t="s">
        <v>74</v>
      </c>
      <c r="AT607" t="s">
        <v>74</v>
      </c>
      <c r="AU607">
        <v>1992</v>
      </c>
      <c r="AV607" t="s">
        <v>74</v>
      </c>
      <c r="AW607" t="s">
        <v>74</v>
      </c>
      <c r="AX607" t="s">
        <v>74</v>
      </c>
      <c r="AY607" t="s">
        <v>74</v>
      </c>
      <c r="AZ607" t="s">
        <v>74</v>
      </c>
      <c r="BA607" t="s">
        <v>74</v>
      </c>
      <c r="BB607">
        <v>105</v>
      </c>
      <c r="BC607">
        <v>116</v>
      </c>
      <c r="BD607" t="s">
        <v>74</v>
      </c>
      <c r="BE607" t="s">
        <v>74</v>
      </c>
      <c r="BF607" t="s">
        <v>74</v>
      </c>
      <c r="BG607" t="s">
        <v>74</v>
      </c>
      <c r="BH607" t="s">
        <v>74</v>
      </c>
      <c r="BI607">
        <v>12</v>
      </c>
      <c r="BJ607" t="s">
        <v>6113</v>
      </c>
      <c r="BK607" t="s">
        <v>5781</v>
      </c>
      <c r="BL607" t="s">
        <v>6114</v>
      </c>
      <c r="BM607" t="s">
        <v>6115</v>
      </c>
      <c r="BN607" t="s">
        <v>74</v>
      </c>
      <c r="BO607" t="s">
        <v>74</v>
      </c>
      <c r="BP607" t="s">
        <v>74</v>
      </c>
      <c r="BQ607" t="s">
        <v>74</v>
      </c>
      <c r="BR607" t="s">
        <v>95</v>
      </c>
      <c r="BS607" t="s">
        <v>6116</v>
      </c>
      <c r="BT607" t="str">
        <f>HYPERLINK("https%3A%2F%2Fwww.webofscience.com%2Fwos%2Fwoscc%2Ffull-record%2FWOS:A1992BX92B00009","View Full Record in Web of Science")</f>
        <v>View Full Record in Web of Science</v>
      </c>
    </row>
    <row r="608" spans="1:72" x14ac:dyDescent="0.15">
      <c r="A608" t="s">
        <v>72</v>
      </c>
      <c r="B608" t="s">
        <v>6117</v>
      </c>
      <c r="C608" t="s">
        <v>74</v>
      </c>
      <c r="D608" t="s">
        <v>74</v>
      </c>
      <c r="E608" t="s">
        <v>74</v>
      </c>
      <c r="F608" t="s">
        <v>6117</v>
      </c>
      <c r="G608" t="s">
        <v>74</v>
      </c>
      <c r="H608" t="s">
        <v>74</v>
      </c>
      <c r="I608" t="s">
        <v>6118</v>
      </c>
      <c r="J608" t="s">
        <v>6119</v>
      </c>
      <c r="K608" t="s">
        <v>74</v>
      </c>
      <c r="L608" t="s">
        <v>74</v>
      </c>
      <c r="M608" t="s">
        <v>77</v>
      </c>
      <c r="N608" t="s">
        <v>458</v>
      </c>
      <c r="O608" t="s">
        <v>74</v>
      </c>
      <c r="P608" t="s">
        <v>74</v>
      </c>
      <c r="Q608" t="s">
        <v>74</v>
      </c>
      <c r="R608" t="s">
        <v>74</v>
      </c>
      <c r="S608" t="s">
        <v>74</v>
      </c>
      <c r="T608" t="s">
        <v>74</v>
      </c>
      <c r="U608" t="s">
        <v>6120</v>
      </c>
      <c r="V608" t="s">
        <v>74</v>
      </c>
      <c r="W608" t="s">
        <v>6121</v>
      </c>
      <c r="X608" t="s">
        <v>6122</v>
      </c>
      <c r="Y608" t="s">
        <v>6123</v>
      </c>
      <c r="Z608" t="s">
        <v>74</v>
      </c>
      <c r="AA608" t="s">
        <v>6124</v>
      </c>
      <c r="AB608" t="s">
        <v>6125</v>
      </c>
      <c r="AC608" t="s">
        <v>74</v>
      </c>
      <c r="AD608" t="s">
        <v>74</v>
      </c>
      <c r="AE608" t="s">
        <v>74</v>
      </c>
      <c r="AF608" t="s">
        <v>74</v>
      </c>
      <c r="AG608">
        <v>494</v>
      </c>
      <c r="AH608">
        <v>154</v>
      </c>
      <c r="AI608">
        <v>165</v>
      </c>
      <c r="AJ608">
        <v>1</v>
      </c>
      <c r="AK608">
        <v>22</v>
      </c>
      <c r="AL608" t="s">
        <v>5343</v>
      </c>
      <c r="AM608" t="s">
        <v>818</v>
      </c>
      <c r="AN608" t="s">
        <v>5344</v>
      </c>
      <c r="AO608" t="s">
        <v>6126</v>
      </c>
      <c r="AP608" t="s">
        <v>74</v>
      </c>
      <c r="AQ608" t="s">
        <v>74</v>
      </c>
      <c r="AR608" t="s">
        <v>6127</v>
      </c>
      <c r="AS608" t="s">
        <v>6128</v>
      </c>
      <c r="AT608" t="s">
        <v>74</v>
      </c>
      <c r="AU608">
        <v>1992</v>
      </c>
      <c r="AV608">
        <v>28</v>
      </c>
      <c r="AW608" t="s">
        <v>74</v>
      </c>
      <c r="AX608" t="s">
        <v>74</v>
      </c>
      <c r="AY608" t="s">
        <v>74</v>
      </c>
      <c r="AZ608" t="s">
        <v>74</v>
      </c>
      <c r="BA608" t="s">
        <v>74</v>
      </c>
      <c r="BB608">
        <v>175</v>
      </c>
      <c r="BC608">
        <v>387</v>
      </c>
      <c r="BD608" t="s">
        <v>74</v>
      </c>
      <c r="BE608" t="s">
        <v>6129</v>
      </c>
      <c r="BF608" t="str">
        <f>HYPERLINK("http://dx.doi.org/10.1016/S0065-2881(08)60040-1","http://dx.doi.org/10.1016/S0065-2881(08)60040-1")</f>
        <v>http://dx.doi.org/10.1016/S0065-2881(08)60040-1</v>
      </c>
      <c r="BG608" t="s">
        <v>74</v>
      </c>
      <c r="BH608" t="s">
        <v>74</v>
      </c>
      <c r="BI608">
        <v>213</v>
      </c>
      <c r="BJ608" t="s">
        <v>606</v>
      </c>
      <c r="BK608" t="s">
        <v>92</v>
      </c>
      <c r="BL608" t="s">
        <v>606</v>
      </c>
      <c r="BM608" t="s">
        <v>6130</v>
      </c>
      <c r="BN608" t="s">
        <v>74</v>
      </c>
      <c r="BO608" t="s">
        <v>74</v>
      </c>
      <c r="BP608" t="s">
        <v>74</v>
      </c>
      <c r="BQ608" t="s">
        <v>74</v>
      </c>
      <c r="BR608" t="s">
        <v>95</v>
      </c>
      <c r="BS608" t="s">
        <v>6131</v>
      </c>
      <c r="BT608" t="str">
        <f>HYPERLINK("https%3A%2F%2Fwww.webofscience.com%2Fwos%2Fwoscc%2Ffull-record%2FWOS:A1992MD54700002","View Full Record in Web of Science")</f>
        <v>View Full Record in Web of Science</v>
      </c>
    </row>
    <row r="609" spans="1:72" x14ac:dyDescent="0.15">
      <c r="A609" t="s">
        <v>72</v>
      </c>
      <c r="B609" t="s">
        <v>6132</v>
      </c>
      <c r="C609" t="s">
        <v>74</v>
      </c>
      <c r="D609" t="s">
        <v>74</v>
      </c>
      <c r="E609" t="s">
        <v>74</v>
      </c>
      <c r="F609" t="s">
        <v>6132</v>
      </c>
      <c r="G609" t="s">
        <v>74</v>
      </c>
      <c r="H609" t="s">
        <v>74</v>
      </c>
      <c r="I609" t="s">
        <v>6133</v>
      </c>
      <c r="J609" t="s">
        <v>6134</v>
      </c>
      <c r="K609" t="s">
        <v>74</v>
      </c>
      <c r="L609" t="s">
        <v>74</v>
      </c>
      <c r="M609" t="s">
        <v>77</v>
      </c>
      <c r="N609" t="s">
        <v>647</v>
      </c>
      <c r="O609" t="s">
        <v>6135</v>
      </c>
      <c r="P609" t="s">
        <v>6136</v>
      </c>
      <c r="Q609" t="s">
        <v>6137</v>
      </c>
      <c r="R609" t="s">
        <v>74</v>
      </c>
      <c r="S609" t="s">
        <v>74</v>
      </c>
      <c r="T609" t="s">
        <v>74</v>
      </c>
      <c r="U609" t="s">
        <v>74</v>
      </c>
      <c r="V609" t="s">
        <v>6138</v>
      </c>
      <c r="W609" t="s">
        <v>74</v>
      </c>
      <c r="X609" t="s">
        <v>74</v>
      </c>
      <c r="Y609" t="s">
        <v>6139</v>
      </c>
      <c r="Z609" t="s">
        <v>74</v>
      </c>
      <c r="AA609" t="s">
        <v>74</v>
      </c>
      <c r="AB609" t="s">
        <v>74</v>
      </c>
      <c r="AC609" t="s">
        <v>74</v>
      </c>
      <c r="AD609" t="s">
        <v>74</v>
      </c>
      <c r="AE609" t="s">
        <v>74</v>
      </c>
      <c r="AF609" t="s">
        <v>74</v>
      </c>
      <c r="AG609">
        <v>0</v>
      </c>
      <c r="AH609">
        <v>7</v>
      </c>
      <c r="AI609">
        <v>8</v>
      </c>
      <c r="AJ609">
        <v>0</v>
      </c>
      <c r="AK609">
        <v>2</v>
      </c>
      <c r="AL609" t="s">
        <v>6140</v>
      </c>
      <c r="AM609" t="s">
        <v>6141</v>
      </c>
      <c r="AN609" t="s">
        <v>6142</v>
      </c>
      <c r="AO609" t="s">
        <v>6143</v>
      </c>
      <c r="AP609" t="s">
        <v>74</v>
      </c>
      <c r="AQ609" t="s">
        <v>74</v>
      </c>
      <c r="AR609" t="s">
        <v>6144</v>
      </c>
      <c r="AS609" t="s">
        <v>6145</v>
      </c>
      <c r="AT609" t="s">
        <v>74</v>
      </c>
      <c r="AU609">
        <v>1992</v>
      </c>
      <c r="AV609">
        <v>9</v>
      </c>
      <c r="AW609">
        <v>2</v>
      </c>
      <c r="AX609" t="s">
        <v>74</v>
      </c>
      <c r="AY609" t="s">
        <v>74</v>
      </c>
      <c r="AZ609" t="s">
        <v>74</v>
      </c>
      <c r="BA609" t="s">
        <v>74</v>
      </c>
      <c r="BB609">
        <v>173</v>
      </c>
      <c r="BC609">
        <v>186</v>
      </c>
      <c r="BD609" t="s">
        <v>74</v>
      </c>
      <c r="BE609" t="s">
        <v>74</v>
      </c>
      <c r="BF609" t="s">
        <v>74</v>
      </c>
      <c r="BG609" t="s">
        <v>74</v>
      </c>
      <c r="BH609" t="s">
        <v>74</v>
      </c>
      <c r="BI609">
        <v>14</v>
      </c>
      <c r="BJ609" t="s">
        <v>2367</v>
      </c>
      <c r="BK609" t="s">
        <v>661</v>
      </c>
      <c r="BL609" t="s">
        <v>2367</v>
      </c>
      <c r="BM609" t="s">
        <v>6146</v>
      </c>
      <c r="BN609" t="s">
        <v>74</v>
      </c>
      <c r="BO609" t="s">
        <v>74</v>
      </c>
      <c r="BP609" t="s">
        <v>74</v>
      </c>
      <c r="BQ609" t="s">
        <v>74</v>
      </c>
      <c r="BR609" t="s">
        <v>95</v>
      </c>
      <c r="BS609" t="s">
        <v>6147</v>
      </c>
      <c r="BT609" t="str">
        <f>HYPERLINK("https%3A%2F%2Fwww.webofscience.com%2Fwos%2Fwoscc%2Ffull-record%2FWOS:A1992JK73500008","View Full Record in Web of Science")</f>
        <v>View Full Record in Web of Science</v>
      </c>
    </row>
    <row r="610" spans="1:72" x14ac:dyDescent="0.15">
      <c r="A610" t="s">
        <v>72</v>
      </c>
      <c r="B610" t="s">
        <v>6148</v>
      </c>
      <c r="C610" t="s">
        <v>74</v>
      </c>
      <c r="D610" t="s">
        <v>74</v>
      </c>
      <c r="E610" t="s">
        <v>74</v>
      </c>
      <c r="F610" t="s">
        <v>6148</v>
      </c>
      <c r="G610" t="s">
        <v>74</v>
      </c>
      <c r="H610" t="s">
        <v>74</v>
      </c>
      <c r="I610" t="s">
        <v>6149</v>
      </c>
      <c r="J610" t="s">
        <v>6150</v>
      </c>
      <c r="K610" t="s">
        <v>74</v>
      </c>
      <c r="L610" t="s">
        <v>74</v>
      </c>
      <c r="M610" t="s">
        <v>77</v>
      </c>
      <c r="N610" t="s">
        <v>78</v>
      </c>
      <c r="O610" t="s">
        <v>74</v>
      </c>
      <c r="P610" t="s">
        <v>74</v>
      </c>
      <c r="Q610" t="s">
        <v>74</v>
      </c>
      <c r="R610" t="s">
        <v>74</v>
      </c>
      <c r="S610" t="s">
        <v>74</v>
      </c>
      <c r="T610" t="s">
        <v>74</v>
      </c>
      <c r="U610" t="s">
        <v>6151</v>
      </c>
      <c r="V610" t="s">
        <v>6152</v>
      </c>
      <c r="W610" t="s">
        <v>74</v>
      </c>
      <c r="X610" t="s">
        <v>74</v>
      </c>
      <c r="Y610" t="s">
        <v>6153</v>
      </c>
      <c r="Z610" t="s">
        <v>74</v>
      </c>
      <c r="AA610" t="s">
        <v>74</v>
      </c>
      <c r="AB610" t="s">
        <v>74</v>
      </c>
      <c r="AC610" t="s">
        <v>74</v>
      </c>
      <c r="AD610" t="s">
        <v>74</v>
      </c>
      <c r="AE610" t="s">
        <v>74</v>
      </c>
      <c r="AF610" t="s">
        <v>74</v>
      </c>
      <c r="AG610">
        <v>63</v>
      </c>
      <c r="AH610">
        <v>108</v>
      </c>
      <c r="AI610">
        <v>124</v>
      </c>
      <c r="AJ610">
        <v>3</v>
      </c>
      <c r="AK610">
        <v>38</v>
      </c>
      <c r="AL610" t="s">
        <v>6154</v>
      </c>
      <c r="AM610" t="s">
        <v>617</v>
      </c>
      <c r="AN610" t="s">
        <v>6155</v>
      </c>
      <c r="AO610" t="s">
        <v>6156</v>
      </c>
      <c r="AP610" t="s">
        <v>74</v>
      </c>
      <c r="AQ610" t="s">
        <v>74</v>
      </c>
      <c r="AR610" t="s">
        <v>6157</v>
      </c>
      <c r="AS610" t="s">
        <v>6158</v>
      </c>
      <c r="AT610" t="s">
        <v>74</v>
      </c>
      <c r="AU610">
        <v>1992</v>
      </c>
      <c r="AV610">
        <v>32</v>
      </c>
      <c r="AW610">
        <v>2</v>
      </c>
      <c r="AX610" t="s">
        <v>74</v>
      </c>
      <c r="AY610" t="s">
        <v>74</v>
      </c>
      <c r="AZ610" t="s">
        <v>74</v>
      </c>
      <c r="BA610" t="s">
        <v>74</v>
      </c>
      <c r="BB610">
        <v>238</v>
      </c>
      <c r="BC610">
        <v>248</v>
      </c>
      <c r="BD610" t="s">
        <v>74</v>
      </c>
      <c r="BE610" t="s">
        <v>6159</v>
      </c>
      <c r="BF610" t="str">
        <f>HYPERLINK("http://dx.doi.org/10.1093/icb/32.2.238","http://dx.doi.org/10.1093/icb/32.2.238")</f>
        <v>http://dx.doi.org/10.1093/icb/32.2.238</v>
      </c>
      <c r="BG610" t="s">
        <v>74</v>
      </c>
      <c r="BH610" t="s">
        <v>74</v>
      </c>
      <c r="BI610">
        <v>11</v>
      </c>
      <c r="BJ610" t="s">
        <v>243</v>
      </c>
      <c r="BK610" t="s">
        <v>92</v>
      </c>
      <c r="BL610" t="s">
        <v>243</v>
      </c>
      <c r="BM610" t="s">
        <v>6160</v>
      </c>
      <c r="BN610" t="s">
        <v>74</v>
      </c>
      <c r="BO610" t="s">
        <v>1112</v>
      </c>
      <c r="BP610" t="s">
        <v>74</v>
      </c>
      <c r="BQ610" t="s">
        <v>74</v>
      </c>
      <c r="BR610" t="s">
        <v>95</v>
      </c>
      <c r="BS610" t="s">
        <v>6161</v>
      </c>
      <c r="BT610" t="str">
        <f>HYPERLINK("https%3A%2F%2Fwww.webofscience.com%2Fwos%2Fwoscc%2Ffull-record%2FWOS:A1992KR81300007","View Full Record in Web of Science")</f>
        <v>View Full Record in Web of Science</v>
      </c>
    </row>
    <row r="611" spans="1:72" x14ac:dyDescent="0.15">
      <c r="A611" t="s">
        <v>5767</v>
      </c>
      <c r="B611" t="s">
        <v>6162</v>
      </c>
      <c r="C611" t="s">
        <v>74</v>
      </c>
      <c r="D611" t="s">
        <v>6163</v>
      </c>
      <c r="E611" t="s">
        <v>74</v>
      </c>
      <c r="F611" t="s">
        <v>6162</v>
      </c>
      <c r="G611" t="s">
        <v>74</v>
      </c>
      <c r="H611" t="s">
        <v>74</v>
      </c>
      <c r="I611" t="s">
        <v>6164</v>
      </c>
      <c r="J611" t="s">
        <v>6165</v>
      </c>
      <c r="K611" t="s">
        <v>6166</v>
      </c>
      <c r="L611" t="s">
        <v>74</v>
      </c>
      <c r="M611" t="s">
        <v>77</v>
      </c>
      <c r="N611" t="s">
        <v>5773</v>
      </c>
      <c r="O611" t="s">
        <v>6167</v>
      </c>
      <c r="P611" t="s">
        <v>6168</v>
      </c>
      <c r="Q611" t="s">
        <v>6169</v>
      </c>
      <c r="R611" t="s">
        <v>74</v>
      </c>
      <c r="S611" t="s">
        <v>74</v>
      </c>
      <c r="T611" t="s">
        <v>74</v>
      </c>
      <c r="U611" t="s">
        <v>74</v>
      </c>
      <c r="V611" t="s">
        <v>74</v>
      </c>
      <c r="W611" t="s">
        <v>74</v>
      </c>
      <c r="X611" t="s">
        <v>74</v>
      </c>
      <c r="Y611" t="s">
        <v>74</v>
      </c>
      <c r="Z611" t="s">
        <v>74</v>
      </c>
      <c r="AA611" t="s">
        <v>74</v>
      </c>
      <c r="AB611" t="s">
        <v>74</v>
      </c>
      <c r="AC611" t="s">
        <v>74</v>
      </c>
      <c r="AD611" t="s">
        <v>74</v>
      </c>
      <c r="AE611" t="s">
        <v>74</v>
      </c>
      <c r="AF611" t="s">
        <v>74</v>
      </c>
      <c r="AG611">
        <v>0</v>
      </c>
      <c r="AH611">
        <v>0</v>
      </c>
      <c r="AI611">
        <v>0</v>
      </c>
      <c r="AJ611">
        <v>0</v>
      </c>
      <c r="AK611">
        <v>0</v>
      </c>
      <c r="AL611" t="s">
        <v>1296</v>
      </c>
      <c r="AM611" t="s">
        <v>1297</v>
      </c>
      <c r="AN611" t="s">
        <v>1297</v>
      </c>
      <c r="AO611" t="s">
        <v>74</v>
      </c>
      <c r="AP611" t="s">
        <v>74</v>
      </c>
      <c r="AQ611" t="s">
        <v>6170</v>
      </c>
      <c r="AR611" t="s">
        <v>6171</v>
      </c>
      <c r="AS611" t="s">
        <v>74</v>
      </c>
      <c r="AT611" t="s">
        <v>74</v>
      </c>
      <c r="AU611">
        <v>1992</v>
      </c>
      <c r="AV611" t="s">
        <v>74</v>
      </c>
      <c r="AW611" t="s">
        <v>74</v>
      </c>
      <c r="AX611" t="s">
        <v>74</v>
      </c>
      <c r="AY611" t="s">
        <v>74</v>
      </c>
      <c r="AZ611" t="s">
        <v>74</v>
      </c>
      <c r="BA611" t="s">
        <v>74</v>
      </c>
      <c r="BB611">
        <v>5</v>
      </c>
      <c r="BC611">
        <v>10</v>
      </c>
      <c r="BD611" t="s">
        <v>74</v>
      </c>
      <c r="BE611" t="s">
        <v>74</v>
      </c>
      <c r="BF611" t="s">
        <v>74</v>
      </c>
      <c r="BG611" t="s">
        <v>74</v>
      </c>
      <c r="BH611" t="s">
        <v>74</v>
      </c>
      <c r="BI611">
        <v>6</v>
      </c>
      <c r="BJ611" t="s">
        <v>3803</v>
      </c>
      <c r="BK611" t="s">
        <v>6172</v>
      </c>
      <c r="BL611" t="s">
        <v>3804</v>
      </c>
      <c r="BM611" t="s">
        <v>6173</v>
      </c>
      <c r="BN611" t="s">
        <v>74</v>
      </c>
      <c r="BO611" t="s">
        <v>74</v>
      </c>
      <c r="BP611" t="s">
        <v>74</v>
      </c>
      <c r="BQ611" t="s">
        <v>74</v>
      </c>
      <c r="BR611" t="s">
        <v>95</v>
      </c>
      <c r="BS611" t="s">
        <v>6174</v>
      </c>
      <c r="BT611" t="str">
        <f>HYPERLINK("https%3A%2F%2Fwww.webofscience.com%2Fwos%2Fwoscc%2Ffull-record%2FWOS:A1992BW84C00001","View Full Record in Web of Science")</f>
        <v>View Full Record in Web of Science</v>
      </c>
    </row>
    <row r="612" spans="1:72" x14ac:dyDescent="0.15">
      <c r="A612" t="s">
        <v>5767</v>
      </c>
      <c r="B612" t="s">
        <v>6175</v>
      </c>
      <c r="C612" t="s">
        <v>74</v>
      </c>
      <c r="D612" t="s">
        <v>6163</v>
      </c>
      <c r="E612" t="s">
        <v>74</v>
      </c>
      <c r="F612" t="s">
        <v>6175</v>
      </c>
      <c r="G612" t="s">
        <v>74</v>
      </c>
      <c r="H612" t="s">
        <v>74</v>
      </c>
      <c r="I612" t="s">
        <v>6176</v>
      </c>
      <c r="J612" t="s">
        <v>6165</v>
      </c>
      <c r="K612" t="s">
        <v>6166</v>
      </c>
      <c r="L612" t="s">
        <v>74</v>
      </c>
      <c r="M612" t="s">
        <v>77</v>
      </c>
      <c r="N612" t="s">
        <v>5773</v>
      </c>
      <c r="O612" t="s">
        <v>6167</v>
      </c>
      <c r="P612" t="s">
        <v>6168</v>
      </c>
      <c r="Q612" t="s">
        <v>6169</v>
      </c>
      <c r="R612" t="s">
        <v>74</v>
      </c>
      <c r="S612" t="s">
        <v>74</v>
      </c>
      <c r="T612" t="s">
        <v>74</v>
      </c>
      <c r="U612" t="s">
        <v>74</v>
      </c>
      <c r="V612" t="s">
        <v>74</v>
      </c>
      <c r="W612" t="s">
        <v>74</v>
      </c>
      <c r="X612" t="s">
        <v>74</v>
      </c>
      <c r="Y612" t="s">
        <v>74</v>
      </c>
      <c r="Z612" t="s">
        <v>74</v>
      </c>
      <c r="AA612" t="s">
        <v>74</v>
      </c>
      <c r="AB612" t="s">
        <v>74</v>
      </c>
      <c r="AC612" t="s">
        <v>74</v>
      </c>
      <c r="AD612" t="s">
        <v>74</v>
      </c>
      <c r="AE612" t="s">
        <v>74</v>
      </c>
      <c r="AF612" t="s">
        <v>74</v>
      </c>
      <c r="AG612">
        <v>0</v>
      </c>
      <c r="AH612">
        <v>0</v>
      </c>
      <c r="AI612">
        <v>0</v>
      </c>
      <c r="AJ612">
        <v>0</v>
      </c>
      <c r="AK612">
        <v>0</v>
      </c>
      <c r="AL612" t="s">
        <v>1296</v>
      </c>
      <c r="AM612" t="s">
        <v>1297</v>
      </c>
      <c r="AN612" t="s">
        <v>1297</v>
      </c>
      <c r="AO612" t="s">
        <v>74</v>
      </c>
      <c r="AP612" t="s">
        <v>74</v>
      </c>
      <c r="AQ612" t="s">
        <v>6170</v>
      </c>
      <c r="AR612" t="s">
        <v>6171</v>
      </c>
      <c r="AS612" t="s">
        <v>74</v>
      </c>
      <c r="AT612" t="s">
        <v>74</v>
      </c>
      <c r="AU612">
        <v>1992</v>
      </c>
      <c r="AV612" t="s">
        <v>74</v>
      </c>
      <c r="AW612" t="s">
        <v>74</v>
      </c>
      <c r="AX612" t="s">
        <v>74</v>
      </c>
      <c r="AY612" t="s">
        <v>74</v>
      </c>
      <c r="AZ612" t="s">
        <v>74</v>
      </c>
      <c r="BA612" t="s">
        <v>74</v>
      </c>
      <c r="BB612">
        <v>11</v>
      </c>
      <c r="BC612">
        <v>20</v>
      </c>
      <c r="BD612" t="s">
        <v>74</v>
      </c>
      <c r="BE612" t="s">
        <v>74</v>
      </c>
      <c r="BF612" t="s">
        <v>74</v>
      </c>
      <c r="BG612" t="s">
        <v>74</v>
      </c>
      <c r="BH612" t="s">
        <v>74</v>
      </c>
      <c r="BI612">
        <v>10</v>
      </c>
      <c r="BJ612" t="s">
        <v>3803</v>
      </c>
      <c r="BK612" t="s">
        <v>6172</v>
      </c>
      <c r="BL612" t="s">
        <v>3804</v>
      </c>
      <c r="BM612" t="s">
        <v>6173</v>
      </c>
      <c r="BN612" t="s">
        <v>74</v>
      </c>
      <c r="BO612" t="s">
        <v>74</v>
      </c>
      <c r="BP612" t="s">
        <v>74</v>
      </c>
      <c r="BQ612" t="s">
        <v>74</v>
      </c>
      <c r="BR612" t="s">
        <v>95</v>
      </c>
      <c r="BS612" t="s">
        <v>6177</v>
      </c>
      <c r="BT612" t="str">
        <f>HYPERLINK("https%3A%2F%2Fwww.webofscience.com%2Fwos%2Fwoscc%2Ffull-record%2FWOS:A1992BW84C00002","View Full Record in Web of Science")</f>
        <v>View Full Record in Web of Science</v>
      </c>
    </row>
    <row r="613" spans="1:72" x14ac:dyDescent="0.15">
      <c r="A613" t="s">
        <v>5767</v>
      </c>
      <c r="B613" t="s">
        <v>6178</v>
      </c>
      <c r="C613" t="s">
        <v>74</v>
      </c>
      <c r="D613" t="s">
        <v>6163</v>
      </c>
      <c r="E613" t="s">
        <v>74</v>
      </c>
      <c r="F613" t="s">
        <v>6178</v>
      </c>
      <c r="G613" t="s">
        <v>74</v>
      </c>
      <c r="H613" t="s">
        <v>74</v>
      </c>
      <c r="I613" t="s">
        <v>6179</v>
      </c>
      <c r="J613" t="s">
        <v>6165</v>
      </c>
      <c r="K613" t="s">
        <v>6166</v>
      </c>
      <c r="L613" t="s">
        <v>74</v>
      </c>
      <c r="M613" t="s">
        <v>77</v>
      </c>
      <c r="N613" t="s">
        <v>5773</v>
      </c>
      <c r="O613" t="s">
        <v>6167</v>
      </c>
      <c r="P613" t="s">
        <v>6168</v>
      </c>
      <c r="Q613" t="s">
        <v>6169</v>
      </c>
      <c r="R613" t="s">
        <v>74</v>
      </c>
      <c r="S613" t="s">
        <v>74</v>
      </c>
      <c r="T613" t="s">
        <v>74</v>
      </c>
      <c r="U613" t="s">
        <v>74</v>
      </c>
      <c r="V613" t="s">
        <v>74</v>
      </c>
      <c r="W613" t="s">
        <v>74</v>
      </c>
      <c r="X613" t="s">
        <v>74</v>
      </c>
      <c r="Y613" t="s">
        <v>74</v>
      </c>
      <c r="Z613" t="s">
        <v>74</v>
      </c>
      <c r="AA613" t="s">
        <v>74</v>
      </c>
      <c r="AB613" t="s">
        <v>74</v>
      </c>
      <c r="AC613" t="s">
        <v>74</v>
      </c>
      <c r="AD613" t="s">
        <v>74</v>
      </c>
      <c r="AE613" t="s">
        <v>74</v>
      </c>
      <c r="AF613" t="s">
        <v>74</v>
      </c>
      <c r="AG613">
        <v>0</v>
      </c>
      <c r="AH613">
        <v>0</v>
      </c>
      <c r="AI613">
        <v>0</v>
      </c>
      <c r="AJ613">
        <v>0</v>
      </c>
      <c r="AK613">
        <v>1</v>
      </c>
      <c r="AL613" t="s">
        <v>1296</v>
      </c>
      <c r="AM613" t="s">
        <v>1297</v>
      </c>
      <c r="AN613" t="s">
        <v>1297</v>
      </c>
      <c r="AO613" t="s">
        <v>74</v>
      </c>
      <c r="AP613" t="s">
        <v>74</v>
      </c>
      <c r="AQ613" t="s">
        <v>6170</v>
      </c>
      <c r="AR613" t="s">
        <v>6171</v>
      </c>
      <c r="AS613" t="s">
        <v>74</v>
      </c>
      <c r="AT613" t="s">
        <v>74</v>
      </c>
      <c r="AU613">
        <v>1992</v>
      </c>
      <c r="AV613" t="s">
        <v>74</v>
      </c>
      <c r="AW613" t="s">
        <v>74</v>
      </c>
      <c r="AX613" t="s">
        <v>74</v>
      </c>
      <c r="AY613" t="s">
        <v>74</v>
      </c>
      <c r="AZ613" t="s">
        <v>74</v>
      </c>
      <c r="BA613" t="s">
        <v>74</v>
      </c>
      <c r="BB613">
        <v>21</v>
      </c>
      <c r="BC613">
        <v>26</v>
      </c>
      <c r="BD613" t="s">
        <v>74</v>
      </c>
      <c r="BE613" t="s">
        <v>74</v>
      </c>
      <c r="BF613" t="s">
        <v>74</v>
      </c>
      <c r="BG613" t="s">
        <v>74</v>
      </c>
      <c r="BH613" t="s">
        <v>74</v>
      </c>
      <c r="BI613">
        <v>6</v>
      </c>
      <c r="BJ613" t="s">
        <v>3803</v>
      </c>
      <c r="BK613" t="s">
        <v>6172</v>
      </c>
      <c r="BL613" t="s">
        <v>3804</v>
      </c>
      <c r="BM613" t="s">
        <v>6173</v>
      </c>
      <c r="BN613" t="s">
        <v>74</v>
      </c>
      <c r="BO613" t="s">
        <v>74</v>
      </c>
      <c r="BP613" t="s">
        <v>74</v>
      </c>
      <c r="BQ613" t="s">
        <v>74</v>
      </c>
      <c r="BR613" t="s">
        <v>95</v>
      </c>
      <c r="BS613" t="s">
        <v>6180</v>
      </c>
      <c r="BT613" t="str">
        <f>HYPERLINK("https%3A%2F%2Fwww.webofscience.com%2Fwos%2Fwoscc%2Ffull-record%2FWOS:A1992BW84C00003","View Full Record in Web of Science")</f>
        <v>View Full Record in Web of Science</v>
      </c>
    </row>
    <row r="614" spans="1:72" x14ac:dyDescent="0.15">
      <c r="A614" t="s">
        <v>5767</v>
      </c>
      <c r="B614" t="s">
        <v>6181</v>
      </c>
      <c r="C614" t="s">
        <v>74</v>
      </c>
      <c r="D614" t="s">
        <v>6163</v>
      </c>
      <c r="E614" t="s">
        <v>74</v>
      </c>
      <c r="F614" t="s">
        <v>6181</v>
      </c>
      <c r="G614" t="s">
        <v>74</v>
      </c>
      <c r="H614" t="s">
        <v>74</v>
      </c>
      <c r="I614" t="s">
        <v>6182</v>
      </c>
      <c r="J614" t="s">
        <v>6165</v>
      </c>
      <c r="K614" t="s">
        <v>6166</v>
      </c>
      <c r="L614" t="s">
        <v>74</v>
      </c>
      <c r="M614" t="s">
        <v>77</v>
      </c>
      <c r="N614" t="s">
        <v>5773</v>
      </c>
      <c r="O614" t="s">
        <v>6167</v>
      </c>
      <c r="P614" t="s">
        <v>6168</v>
      </c>
      <c r="Q614" t="s">
        <v>6169</v>
      </c>
      <c r="R614" t="s">
        <v>74</v>
      </c>
      <c r="S614" t="s">
        <v>74</v>
      </c>
      <c r="T614" t="s">
        <v>74</v>
      </c>
      <c r="U614" t="s">
        <v>74</v>
      </c>
      <c r="V614" t="s">
        <v>74</v>
      </c>
      <c r="W614" t="s">
        <v>74</v>
      </c>
      <c r="X614" t="s">
        <v>74</v>
      </c>
      <c r="Y614" t="s">
        <v>74</v>
      </c>
      <c r="Z614" t="s">
        <v>74</v>
      </c>
      <c r="AA614" t="s">
        <v>74</v>
      </c>
      <c r="AB614" t="s">
        <v>74</v>
      </c>
      <c r="AC614" t="s">
        <v>74</v>
      </c>
      <c r="AD614" t="s">
        <v>74</v>
      </c>
      <c r="AE614" t="s">
        <v>74</v>
      </c>
      <c r="AF614" t="s">
        <v>74</v>
      </c>
      <c r="AG614">
        <v>0</v>
      </c>
      <c r="AH614">
        <v>0</v>
      </c>
      <c r="AI614">
        <v>0</v>
      </c>
      <c r="AJ614">
        <v>0</v>
      </c>
      <c r="AK614">
        <v>0</v>
      </c>
      <c r="AL614" t="s">
        <v>1296</v>
      </c>
      <c r="AM614" t="s">
        <v>1297</v>
      </c>
      <c r="AN614" t="s">
        <v>1297</v>
      </c>
      <c r="AO614" t="s">
        <v>74</v>
      </c>
      <c r="AP614" t="s">
        <v>74</v>
      </c>
      <c r="AQ614" t="s">
        <v>6170</v>
      </c>
      <c r="AR614" t="s">
        <v>6171</v>
      </c>
      <c r="AS614" t="s">
        <v>74</v>
      </c>
      <c r="AT614" t="s">
        <v>74</v>
      </c>
      <c r="AU614">
        <v>1992</v>
      </c>
      <c r="AV614" t="s">
        <v>74</v>
      </c>
      <c r="AW614" t="s">
        <v>74</v>
      </c>
      <c r="AX614" t="s">
        <v>74</v>
      </c>
      <c r="AY614" t="s">
        <v>74</v>
      </c>
      <c r="AZ614" t="s">
        <v>74</v>
      </c>
      <c r="BA614" t="s">
        <v>74</v>
      </c>
      <c r="BB614">
        <v>27</v>
      </c>
      <c r="BC614">
        <v>31</v>
      </c>
      <c r="BD614" t="s">
        <v>74</v>
      </c>
      <c r="BE614" t="s">
        <v>74</v>
      </c>
      <c r="BF614" t="s">
        <v>74</v>
      </c>
      <c r="BG614" t="s">
        <v>74</v>
      </c>
      <c r="BH614" t="s">
        <v>74</v>
      </c>
      <c r="BI614">
        <v>5</v>
      </c>
      <c r="BJ614" t="s">
        <v>3803</v>
      </c>
      <c r="BK614" t="s">
        <v>6172</v>
      </c>
      <c r="BL614" t="s">
        <v>3804</v>
      </c>
      <c r="BM614" t="s">
        <v>6173</v>
      </c>
      <c r="BN614" t="s">
        <v>74</v>
      </c>
      <c r="BO614" t="s">
        <v>74</v>
      </c>
      <c r="BP614" t="s">
        <v>74</v>
      </c>
      <c r="BQ614" t="s">
        <v>74</v>
      </c>
      <c r="BR614" t="s">
        <v>95</v>
      </c>
      <c r="BS614" t="s">
        <v>6183</v>
      </c>
      <c r="BT614" t="str">
        <f>HYPERLINK("https%3A%2F%2Fwww.webofscience.com%2Fwos%2Fwoscc%2Ffull-record%2FWOS:A1992BW84C00004","View Full Record in Web of Science")</f>
        <v>View Full Record in Web of Science</v>
      </c>
    </row>
    <row r="615" spans="1:72" x14ac:dyDescent="0.15">
      <c r="A615" t="s">
        <v>5767</v>
      </c>
      <c r="B615" t="s">
        <v>6184</v>
      </c>
      <c r="C615" t="s">
        <v>74</v>
      </c>
      <c r="D615" t="s">
        <v>6163</v>
      </c>
      <c r="E615" t="s">
        <v>74</v>
      </c>
      <c r="F615" t="s">
        <v>6184</v>
      </c>
      <c r="G615" t="s">
        <v>74</v>
      </c>
      <c r="H615" t="s">
        <v>74</v>
      </c>
      <c r="I615" t="s">
        <v>6185</v>
      </c>
      <c r="J615" t="s">
        <v>6165</v>
      </c>
      <c r="K615" t="s">
        <v>6166</v>
      </c>
      <c r="L615" t="s">
        <v>74</v>
      </c>
      <c r="M615" t="s">
        <v>77</v>
      </c>
      <c r="N615" t="s">
        <v>5773</v>
      </c>
      <c r="O615" t="s">
        <v>6167</v>
      </c>
      <c r="P615" t="s">
        <v>6168</v>
      </c>
      <c r="Q615" t="s">
        <v>6169</v>
      </c>
      <c r="R615" t="s">
        <v>74</v>
      </c>
      <c r="S615" t="s">
        <v>74</v>
      </c>
      <c r="T615" t="s">
        <v>74</v>
      </c>
      <c r="U615" t="s">
        <v>74</v>
      </c>
      <c r="V615" t="s">
        <v>74</v>
      </c>
      <c r="W615" t="s">
        <v>74</v>
      </c>
      <c r="X615" t="s">
        <v>74</v>
      </c>
      <c r="Y615" t="s">
        <v>74</v>
      </c>
      <c r="Z615" t="s">
        <v>74</v>
      </c>
      <c r="AA615" t="s">
        <v>74</v>
      </c>
      <c r="AB615" t="s">
        <v>74</v>
      </c>
      <c r="AC615" t="s">
        <v>74</v>
      </c>
      <c r="AD615" t="s">
        <v>74</v>
      </c>
      <c r="AE615" t="s">
        <v>74</v>
      </c>
      <c r="AF615" t="s">
        <v>74</v>
      </c>
      <c r="AG615">
        <v>0</v>
      </c>
      <c r="AH615">
        <v>0</v>
      </c>
      <c r="AI615">
        <v>0</v>
      </c>
      <c r="AJ615">
        <v>0</v>
      </c>
      <c r="AK615">
        <v>0</v>
      </c>
      <c r="AL615" t="s">
        <v>1296</v>
      </c>
      <c r="AM615" t="s">
        <v>1297</v>
      </c>
      <c r="AN615" t="s">
        <v>1297</v>
      </c>
      <c r="AO615" t="s">
        <v>74</v>
      </c>
      <c r="AP615" t="s">
        <v>74</v>
      </c>
      <c r="AQ615" t="s">
        <v>6170</v>
      </c>
      <c r="AR615" t="s">
        <v>6171</v>
      </c>
      <c r="AS615" t="s">
        <v>74</v>
      </c>
      <c r="AT615" t="s">
        <v>74</v>
      </c>
      <c r="AU615">
        <v>1992</v>
      </c>
      <c r="AV615" t="s">
        <v>74</v>
      </c>
      <c r="AW615" t="s">
        <v>74</v>
      </c>
      <c r="AX615" t="s">
        <v>74</v>
      </c>
      <c r="AY615" t="s">
        <v>74</v>
      </c>
      <c r="AZ615" t="s">
        <v>74</v>
      </c>
      <c r="BA615" t="s">
        <v>74</v>
      </c>
      <c r="BB615">
        <v>33</v>
      </c>
      <c r="BC615">
        <v>38</v>
      </c>
      <c r="BD615" t="s">
        <v>74</v>
      </c>
      <c r="BE615" t="s">
        <v>74</v>
      </c>
      <c r="BF615" t="s">
        <v>74</v>
      </c>
      <c r="BG615" t="s">
        <v>74</v>
      </c>
      <c r="BH615" t="s">
        <v>74</v>
      </c>
      <c r="BI615">
        <v>6</v>
      </c>
      <c r="BJ615" t="s">
        <v>3803</v>
      </c>
      <c r="BK615" t="s">
        <v>6172</v>
      </c>
      <c r="BL615" t="s">
        <v>3804</v>
      </c>
      <c r="BM615" t="s">
        <v>6173</v>
      </c>
      <c r="BN615" t="s">
        <v>74</v>
      </c>
      <c r="BO615" t="s">
        <v>74</v>
      </c>
      <c r="BP615" t="s">
        <v>74</v>
      </c>
      <c r="BQ615" t="s">
        <v>74</v>
      </c>
      <c r="BR615" t="s">
        <v>95</v>
      </c>
      <c r="BS615" t="s">
        <v>6186</v>
      </c>
      <c r="BT615" t="str">
        <f>HYPERLINK("https%3A%2F%2Fwww.webofscience.com%2Fwos%2Fwoscc%2Ffull-record%2FWOS:A1992BW84C00005","View Full Record in Web of Science")</f>
        <v>View Full Record in Web of Science</v>
      </c>
    </row>
    <row r="616" spans="1:72" x14ac:dyDescent="0.15">
      <c r="A616" t="s">
        <v>5767</v>
      </c>
      <c r="B616" t="s">
        <v>6187</v>
      </c>
      <c r="C616" t="s">
        <v>74</v>
      </c>
      <c r="D616" t="s">
        <v>6163</v>
      </c>
      <c r="E616" t="s">
        <v>74</v>
      </c>
      <c r="F616" t="s">
        <v>6187</v>
      </c>
      <c r="G616" t="s">
        <v>74</v>
      </c>
      <c r="H616" t="s">
        <v>74</v>
      </c>
      <c r="I616" t="s">
        <v>6188</v>
      </c>
      <c r="J616" t="s">
        <v>6165</v>
      </c>
      <c r="K616" t="s">
        <v>6166</v>
      </c>
      <c r="L616" t="s">
        <v>74</v>
      </c>
      <c r="M616" t="s">
        <v>77</v>
      </c>
      <c r="N616" t="s">
        <v>5773</v>
      </c>
      <c r="O616" t="s">
        <v>6167</v>
      </c>
      <c r="P616" t="s">
        <v>6168</v>
      </c>
      <c r="Q616" t="s">
        <v>6169</v>
      </c>
      <c r="R616" t="s">
        <v>74</v>
      </c>
      <c r="S616" t="s">
        <v>74</v>
      </c>
      <c r="T616" t="s">
        <v>74</v>
      </c>
      <c r="U616" t="s">
        <v>74</v>
      </c>
      <c r="V616" t="s">
        <v>74</v>
      </c>
      <c r="W616" t="s">
        <v>74</v>
      </c>
      <c r="X616" t="s">
        <v>74</v>
      </c>
      <c r="Y616" t="s">
        <v>74</v>
      </c>
      <c r="Z616" t="s">
        <v>74</v>
      </c>
      <c r="AA616" t="s">
        <v>74</v>
      </c>
      <c r="AB616" t="s">
        <v>74</v>
      </c>
      <c r="AC616" t="s">
        <v>74</v>
      </c>
      <c r="AD616" t="s">
        <v>74</v>
      </c>
      <c r="AE616" t="s">
        <v>74</v>
      </c>
      <c r="AF616" t="s">
        <v>74</v>
      </c>
      <c r="AG616">
        <v>0</v>
      </c>
      <c r="AH616">
        <v>0</v>
      </c>
      <c r="AI616">
        <v>0</v>
      </c>
      <c r="AJ616">
        <v>0</v>
      </c>
      <c r="AK616">
        <v>0</v>
      </c>
      <c r="AL616" t="s">
        <v>1296</v>
      </c>
      <c r="AM616" t="s">
        <v>1297</v>
      </c>
      <c r="AN616" t="s">
        <v>1297</v>
      </c>
      <c r="AO616" t="s">
        <v>74</v>
      </c>
      <c r="AP616" t="s">
        <v>74</v>
      </c>
      <c r="AQ616" t="s">
        <v>6170</v>
      </c>
      <c r="AR616" t="s">
        <v>6171</v>
      </c>
      <c r="AS616" t="s">
        <v>74</v>
      </c>
      <c r="AT616" t="s">
        <v>74</v>
      </c>
      <c r="AU616">
        <v>1992</v>
      </c>
      <c r="AV616" t="s">
        <v>74</v>
      </c>
      <c r="AW616" t="s">
        <v>74</v>
      </c>
      <c r="AX616" t="s">
        <v>74</v>
      </c>
      <c r="AY616" t="s">
        <v>74</v>
      </c>
      <c r="AZ616" t="s">
        <v>74</v>
      </c>
      <c r="BA616" t="s">
        <v>74</v>
      </c>
      <c r="BB616">
        <v>39</v>
      </c>
      <c r="BC616">
        <v>51</v>
      </c>
      <c r="BD616" t="s">
        <v>74</v>
      </c>
      <c r="BE616" t="s">
        <v>74</v>
      </c>
      <c r="BF616" t="s">
        <v>74</v>
      </c>
      <c r="BG616" t="s">
        <v>74</v>
      </c>
      <c r="BH616" t="s">
        <v>74</v>
      </c>
      <c r="BI616">
        <v>13</v>
      </c>
      <c r="BJ616" t="s">
        <v>3803</v>
      </c>
      <c r="BK616" t="s">
        <v>6172</v>
      </c>
      <c r="BL616" t="s">
        <v>3804</v>
      </c>
      <c r="BM616" t="s">
        <v>6173</v>
      </c>
      <c r="BN616" t="s">
        <v>74</v>
      </c>
      <c r="BO616" t="s">
        <v>74</v>
      </c>
      <c r="BP616" t="s">
        <v>74</v>
      </c>
      <c r="BQ616" t="s">
        <v>74</v>
      </c>
      <c r="BR616" t="s">
        <v>95</v>
      </c>
      <c r="BS616" t="s">
        <v>6189</v>
      </c>
      <c r="BT616" t="str">
        <f>HYPERLINK("https%3A%2F%2Fwww.webofscience.com%2Fwos%2Fwoscc%2Ffull-record%2FWOS:A1992BW84C00006","View Full Record in Web of Science")</f>
        <v>View Full Record in Web of Science</v>
      </c>
    </row>
    <row r="617" spans="1:72" x14ac:dyDescent="0.15">
      <c r="A617" t="s">
        <v>5767</v>
      </c>
      <c r="B617" t="s">
        <v>6190</v>
      </c>
      <c r="C617" t="s">
        <v>74</v>
      </c>
      <c r="D617" t="s">
        <v>6163</v>
      </c>
      <c r="E617" t="s">
        <v>74</v>
      </c>
      <c r="F617" t="s">
        <v>6190</v>
      </c>
      <c r="G617" t="s">
        <v>74</v>
      </c>
      <c r="H617" t="s">
        <v>74</v>
      </c>
      <c r="I617" t="s">
        <v>6191</v>
      </c>
      <c r="J617" t="s">
        <v>6165</v>
      </c>
      <c r="K617" t="s">
        <v>6166</v>
      </c>
      <c r="L617" t="s">
        <v>74</v>
      </c>
      <c r="M617" t="s">
        <v>77</v>
      </c>
      <c r="N617" t="s">
        <v>5773</v>
      </c>
      <c r="O617" t="s">
        <v>6167</v>
      </c>
      <c r="P617" t="s">
        <v>6168</v>
      </c>
      <c r="Q617" t="s">
        <v>6169</v>
      </c>
      <c r="R617" t="s">
        <v>74</v>
      </c>
      <c r="S617" t="s">
        <v>74</v>
      </c>
      <c r="T617" t="s">
        <v>74</v>
      </c>
      <c r="U617" t="s">
        <v>74</v>
      </c>
      <c r="V617" t="s">
        <v>74</v>
      </c>
      <c r="W617" t="s">
        <v>74</v>
      </c>
      <c r="X617" t="s">
        <v>74</v>
      </c>
      <c r="Y617" t="s">
        <v>74</v>
      </c>
      <c r="Z617" t="s">
        <v>74</v>
      </c>
      <c r="AA617" t="s">
        <v>74</v>
      </c>
      <c r="AB617" t="s">
        <v>74</v>
      </c>
      <c r="AC617" t="s">
        <v>74</v>
      </c>
      <c r="AD617" t="s">
        <v>74</v>
      </c>
      <c r="AE617" t="s">
        <v>74</v>
      </c>
      <c r="AF617" t="s">
        <v>74</v>
      </c>
      <c r="AG617">
        <v>0</v>
      </c>
      <c r="AH617">
        <v>0</v>
      </c>
      <c r="AI617">
        <v>0</v>
      </c>
      <c r="AJ617">
        <v>0</v>
      </c>
      <c r="AK617">
        <v>1</v>
      </c>
      <c r="AL617" t="s">
        <v>1296</v>
      </c>
      <c r="AM617" t="s">
        <v>1297</v>
      </c>
      <c r="AN617" t="s">
        <v>1297</v>
      </c>
      <c r="AO617" t="s">
        <v>74</v>
      </c>
      <c r="AP617" t="s">
        <v>74</v>
      </c>
      <c r="AQ617" t="s">
        <v>6170</v>
      </c>
      <c r="AR617" t="s">
        <v>6171</v>
      </c>
      <c r="AS617" t="s">
        <v>74</v>
      </c>
      <c r="AT617" t="s">
        <v>74</v>
      </c>
      <c r="AU617">
        <v>1992</v>
      </c>
      <c r="AV617" t="s">
        <v>74</v>
      </c>
      <c r="AW617" t="s">
        <v>74</v>
      </c>
      <c r="AX617" t="s">
        <v>74</v>
      </c>
      <c r="AY617" t="s">
        <v>74</v>
      </c>
      <c r="AZ617" t="s">
        <v>74</v>
      </c>
      <c r="BA617" t="s">
        <v>74</v>
      </c>
      <c r="BB617">
        <v>53</v>
      </c>
      <c r="BC617">
        <v>61</v>
      </c>
      <c r="BD617" t="s">
        <v>74</v>
      </c>
      <c r="BE617" t="s">
        <v>74</v>
      </c>
      <c r="BF617" t="s">
        <v>74</v>
      </c>
      <c r="BG617" t="s">
        <v>74</v>
      </c>
      <c r="BH617" t="s">
        <v>74</v>
      </c>
      <c r="BI617">
        <v>9</v>
      </c>
      <c r="BJ617" t="s">
        <v>3803</v>
      </c>
      <c r="BK617" t="s">
        <v>6172</v>
      </c>
      <c r="BL617" t="s">
        <v>3804</v>
      </c>
      <c r="BM617" t="s">
        <v>6173</v>
      </c>
      <c r="BN617" t="s">
        <v>74</v>
      </c>
      <c r="BO617" t="s">
        <v>74</v>
      </c>
      <c r="BP617" t="s">
        <v>74</v>
      </c>
      <c r="BQ617" t="s">
        <v>74</v>
      </c>
      <c r="BR617" t="s">
        <v>95</v>
      </c>
      <c r="BS617" t="s">
        <v>6192</v>
      </c>
      <c r="BT617" t="str">
        <f>HYPERLINK("https%3A%2F%2Fwww.webofscience.com%2Fwos%2Fwoscc%2Ffull-record%2FWOS:A1992BW84C00007","View Full Record in Web of Science")</f>
        <v>View Full Record in Web of Science</v>
      </c>
    </row>
    <row r="618" spans="1:72" x14ac:dyDescent="0.15">
      <c r="A618" t="s">
        <v>5767</v>
      </c>
      <c r="B618" t="s">
        <v>6193</v>
      </c>
      <c r="C618" t="s">
        <v>74</v>
      </c>
      <c r="D618" t="s">
        <v>6163</v>
      </c>
      <c r="E618" t="s">
        <v>74</v>
      </c>
      <c r="F618" t="s">
        <v>6193</v>
      </c>
      <c r="G618" t="s">
        <v>74</v>
      </c>
      <c r="H618" t="s">
        <v>74</v>
      </c>
      <c r="I618" t="s">
        <v>6194</v>
      </c>
      <c r="J618" t="s">
        <v>6165</v>
      </c>
      <c r="K618" t="s">
        <v>6166</v>
      </c>
      <c r="L618" t="s">
        <v>74</v>
      </c>
      <c r="M618" t="s">
        <v>77</v>
      </c>
      <c r="N618" t="s">
        <v>5773</v>
      </c>
      <c r="O618" t="s">
        <v>6167</v>
      </c>
      <c r="P618" t="s">
        <v>6168</v>
      </c>
      <c r="Q618" t="s">
        <v>6169</v>
      </c>
      <c r="R618" t="s">
        <v>74</v>
      </c>
      <c r="S618" t="s">
        <v>74</v>
      </c>
      <c r="T618" t="s">
        <v>74</v>
      </c>
      <c r="U618" t="s">
        <v>74</v>
      </c>
      <c r="V618" t="s">
        <v>74</v>
      </c>
      <c r="W618" t="s">
        <v>74</v>
      </c>
      <c r="X618" t="s">
        <v>74</v>
      </c>
      <c r="Y618" t="s">
        <v>74</v>
      </c>
      <c r="Z618" t="s">
        <v>74</v>
      </c>
      <c r="AA618" t="s">
        <v>74</v>
      </c>
      <c r="AB618" t="s">
        <v>74</v>
      </c>
      <c r="AC618" t="s">
        <v>74</v>
      </c>
      <c r="AD618" t="s">
        <v>74</v>
      </c>
      <c r="AE618" t="s">
        <v>74</v>
      </c>
      <c r="AF618" t="s">
        <v>74</v>
      </c>
      <c r="AG618">
        <v>0</v>
      </c>
      <c r="AH618">
        <v>0</v>
      </c>
      <c r="AI618">
        <v>0</v>
      </c>
      <c r="AJ618">
        <v>0</v>
      </c>
      <c r="AK618">
        <v>0</v>
      </c>
      <c r="AL618" t="s">
        <v>1296</v>
      </c>
      <c r="AM618" t="s">
        <v>1297</v>
      </c>
      <c r="AN618" t="s">
        <v>1297</v>
      </c>
      <c r="AO618" t="s">
        <v>74</v>
      </c>
      <c r="AP618" t="s">
        <v>74</v>
      </c>
      <c r="AQ618" t="s">
        <v>6170</v>
      </c>
      <c r="AR618" t="s">
        <v>6171</v>
      </c>
      <c r="AS618" t="s">
        <v>74</v>
      </c>
      <c r="AT618" t="s">
        <v>74</v>
      </c>
      <c r="AU618">
        <v>1992</v>
      </c>
      <c r="AV618" t="s">
        <v>74</v>
      </c>
      <c r="AW618" t="s">
        <v>74</v>
      </c>
      <c r="AX618" t="s">
        <v>74</v>
      </c>
      <c r="AY618" t="s">
        <v>74</v>
      </c>
      <c r="AZ618" t="s">
        <v>74</v>
      </c>
      <c r="BA618" t="s">
        <v>74</v>
      </c>
      <c r="BB618">
        <v>63</v>
      </c>
      <c r="BC618">
        <v>67</v>
      </c>
      <c r="BD618" t="s">
        <v>74</v>
      </c>
      <c r="BE618" t="s">
        <v>74</v>
      </c>
      <c r="BF618" t="s">
        <v>74</v>
      </c>
      <c r="BG618" t="s">
        <v>74</v>
      </c>
      <c r="BH618" t="s">
        <v>74</v>
      </c>
      <c r="BI618">
        <v>5</v>
      </c>
      <c r="BJ618" t="s">
        <v>3803</v>
      </c>
      <c r="BK618" t="s">
        <v>6172</v>
      </c>
      <c r="BL618" t="s">
        <v>3804</v>
      </c>
      <c r="BM618" t="s">
        <v>6173</v>
      </c>
      <c r="BN618" t="s">
        <v>74</v>
      </c>
      <c r="BO618" t="s">
        <v>74</v>
      </c>
      <c r="BP618" t="s">
        <v>74</v>
      </c>
      <c r="BQ618" t="s">
        <v>74</v>
      </c>
      <c r="BR618" t="s">
        <v>95</v>
      </c>
      <c r="BS618" t="s">
        <v>6195</v>
      </c>
      <c r="BT618" t="str">
        <f>HYPERLINK("https%3A%2F%2Fwww.webofscience.com%2Fwos%2Fwoscc%2Ffull-record%2FWOS:A1992BW84C00008","View Full Record in Web of Science")</f>
        <v>View Full Record in Web of Science</v>
      </c>
    </row>
    <row r="619" spans="1:72" x14ac:dyDescent="0.15">
      <c r="A619" t="s">
        <v>5767</v>
      </c>
      <c r="B619" t="s">
        <v>6196</v>
      </c>
      <c r="C619" t="s">
        <v>74</v>
      </c>
      <c r="D619" t="s">
        <v>6163</v>
      </c>
      <c r="E619" t="s">
        <v>74</v>
      </c>
      <c r="F619" t="s">
        <v>6196</v>
      </c>
      <c r="G619" t="s">
        <v>74</v>
      </c>
      <c r="H619" t="s">
        <v>74</v>
      </c>
      <c r="I619" t="s">
        <v>6197</v>
      </c>
      <c r="J619" t="s">
        <v>6165</v>
      </c>
      <c r="K619" t="s">
        <v>6166</v>
      </c>
      <c r="L619" t="s">
        <v>74</v>
      </c>
      <c r="M619" t="s">
        <v>77</v>
      </c>
      <c r="N619" t="s">
        <v>5773</v>
      </c>
      <c r="O619" t="s">
        <v>6167</v>
      </c>
      <c r="P619" t="s">
        <v>6168</v>
      </c>
      <c r="Q619" t="s">
        <v>6169</v>
      </c>
      <c r="R619" t="s">
        <v>74</v>
      </c>
      <c r="S619" t="s">
        <v>74</v>
      </c>
      <c r="T619" t="s">
        <v>74</v>
      </c>
      <c r="U619" t="s">
        <v>74</v>
      </c>
      <c r="V619" t="s">
        <v>74</v>
      </c>
      <c r="W619" t="s">
        <v>74</v>
      </c>
      <c r="X619" t="s">
        <v>74</v>
      </c>
      <c r="Y619" t="s">
        <v>74</v>
      </c>
      <c r="Z619" t="s">
        <v>74</v>
      </c>
      <c r="AA619" t="s">
        <v>74</v>
      </c>
      <c r="AB619" t="s">
        <v>74</v>
      </c>
      <c r="AC619" t="s">
        <v>74</v>
      </c>
      <c r="AD619" t="s">
        <v>74</v>
      </c>
      <c r="AE619" t="s">
        <v>74</v>
      </c>
      <c r="AF619" t="s">
        <v>74</v>
      </c>
      <c r="AG619">
        <v>0</v>
      </c>
      <c r="AH619">
        <v>0</v>
      </c>
      <c r="AI619">
        <v>0</v>
      </c>
      <c r="AJ619">
        <v>0</v>
      </c>
      <c r="AK619">
        <v>0</v>
      </c>
      <c r="AL619" t="s">
        <v>1296</v>
      </c>
      <c r="AM619" t="s">
        <v>1297</v>
      </c>
      <c r="AN619" t="s">
        <v>1297</v>
      </c>
      <c r="AO619" t="s">
        <v>74</v>
      </c>
      <c r="AP619" t="s">
        <v>74</v>
      </c>
      <c r="AQ619" t="s">
        <v>6170</v>
      </c>
      <c r="AR619" t="s">
        <v>6171</v>
      </c>
      <c r="AS619" t="s">
        <v>74</v>
      </c>
      <c r="AT619" t="s">
        <v>74</v>
      </c>
      <c r="AU619">
        <v>1992</v>
      </c>
      <c r="AV619" t="s">
        <v>74</v>
      </c>
      <c r="AW619" t="s">
        <v>74</v>
      </c>
      <c r="AX619" t="s">
        <v>74</v>
      </c>
      <c r="AY619" t="s">
        <v>74</v>
      </c>
      <c r="AZ619" t="s">
        <v>74</v>
      </c>
      <c r="BA619" t="s">
        <v>74</v>
      </c>
      <c r="BB619">
        <v>69</v>
      </c>
      <c r="BC619">
        <v>83</v>
      </c>
      <c r="BD619" t="s">
        <v>74</v>
      </c>
      <c r="BE619" t="s">
        <v>74</v>
      </c>
      <c r="BF619" t="s">
        <v>74</v>
      </c>
      <c r="BG619" t="s">
        <v>74</v>
      </c>
      <c r="BH619" t="s">
        <v>74</v>
      </c>
      <c r="BI619">
        <v>15</v>
      </c>
      <c r="BJ619" t="s">
        <v>3803</v>
      </c>
      <c r="BK619" t="s">
        <v>6172</v>
      </c>
      <c r="BL619" t="s">
        <v>3804</v>
      </c>
      <c r="BM619" t="s">
        <v>6173</v>
      </c>
      <c r="BN619" t="s">
        <v>74</v>
      </c>
      <c r="BO619" t="s">
        <v>74</v>
      </c>
      <c r="BP619" t="s">
        <v>74</v>
      </c>
      <c r="BQ619" t="s">
        <v>74</v>
      </c>
      <c r="BR619" t="s">
        <v>95</v>
      </c>
      <c r="BS619" t="s">
        <v>6198</v>
      </c>
      <c r="BT619" t="str">
        <f>HYPERLINK("https%3A%2F%2Fwww.webofscience.com%2Fwos%2Fwoscc%2Ffull-record%2FWOS:A1992BW84C00009","View Full Record in Web of Science")</f>
        <v>View Full Record in Web of Science</v>
      </c>
    </row>
    <row r="620" spans="1:72" x14ac:dyDescent="0.15">
      <c r="A620" t="s">
        <v>5767</v>
      </c>
      <c r="B620" t="s">
        <v>6199</v>
      </c>
      <c r="C620" t="s">
        <v>74</v>
      </c>
      <c r="D620" t="s">
        <v>6163</v>
      </c>
      <c r="E620" t="s">
        <v>74</v>
      </c>
      <c r="F620" t="s">
        <v>6199</v>
      </c>
      <c r="G620" t="s">
        <v>74</v>
      </c>
      <c r="H620" t="s">
        <v>74</v>
      </c>
      <c r="I620" t="s">
        <v>6200</v>
      </c>
      <c r="J620" t="s">
        <v>6165</v>
      </c>
      <c r="K620" t="s">
        <v>6166</v>
      </c>
      <c r="L620" t="s">
        <v>74</v>
      </c>
      <c r="M620" t="s">
        <v>77</v>
      </c>
      <c r="N620" t="s">
        <v>5773</v>
      </c>
      <c r="O620" t="s">
        <v>6167</v>
      </c>
      <c r="P620" t="s">
        <v>6168</v>
      </c>
      <c r="Q620" t="s">
        <v>6169</v>
      </c>
      <c r="R620" t="s">
        <v>74</v>
      </c>
      <c r="S620" t="s">
        <v>74</v>
      </c>
      <c r="T620" t="s">
        <v>74</v>
      </c>
      <c r="U620" t="s">
        <v>74</v>
      </c>
      <c r="V620" t="s">
        <v>74</v>
      </c>
      <c r="W620" t="s">
        <v>74</v>
      </c>
      <c r="X620" t="s">
        <v>74</v>
      </c>
      <c r="Y620" t="s">
        <v>74</v>
      </c>
      <c r="Z620" t="s">
        <v>74</v>
      </c>
      <c r="AA620" t="s">
        <v>74</v>
      </c>
      <c r="AB620" t="s">
        <v>74</v>
      </c>
      <c r="AC620" t="s">
        <v>74</v>
      </c>
      <c r="AD620" t="s">
        <v>74</v>
      </c>
      <c r="AE620" t="s">
        <v>74</v>
      </c>
      <c r="AF620" t="s">
        <v>74</v>
      </c>
      <c r="AG620">
        <v>0</v>
      </c>
      <c r="AH620">
        <v>0</v>
      </c>
      <c r="AI620">
        <v>0</v>
      </c>
      <c r="AJ620">
        <v>0</v>
      </c>
      <c r="AK620">
        <v>0</v>
      </c>
      <c r="AL620" t="s">
        <v>1296</v>
      </c>
      <c r="AM620" t="s">
        <v>1297</v>
      </c>
      <c r="AN620" t="s">
        <v>1297</v>
      </c>
      <c r="AO620" t="s">
        <v>74</v>
      </c>
      <c r="AP620" t="s">
        <v>74</v>
      </c>
      <c r="AQ620" t="s">
        <v>6170</v>
      </c>
      <c r="AR620" t="s">
        <v>6171</v>
      </c>
      <c r="AS620" t="s">
        <v>74</v>
      </c>
      <c r="AT620" t="s">
        <v>74</v>
      </c>
      <c r="AU620">
        <v>1992</v>
      </c>
      <c r="AV620" t="s">
        <v>74</v>
      </c>
      <c r="AW620" t="s">
        <v>74</v>
      </c>
      <c r="AX620" t="s">
        <v>74</v>
      </c>
      <c r="AY620" t="s">
        <v>74</v>
      </c>
      <c r="AZ620" t="s">
        <v>74</v>
      </c>
      <c r="BA620" t="s">
        <v>74</v>
      </c>
      <c r="BB620">
        <v>85</v>
      </c>
      <c r="BC620">
        <v>87</v>
      </c>
      <c r="BD620" t="s">
        <v>74</v>
      </c>
      <c r="BE620" t="s">
        <v>74</v>
      </c>
      <c r="BF620" t="s">
        <v>74</v>
      </c>
      <c r="BG620" t="s">
        <v>74</v>
      </c>
      <c r="BH620" t="s">
        <v>74</v>
      </c>
      <c r="BI620">
        <v>3</v>
      </c>
      <c r="BJ620" t="s">
        <v>3803</v>
      </c>
      <c r="BK620" t="s">
        <v>6172</v>
      </c>
      <c r="BL620" t="s">
        <v>3804</v>
      </c>
      <c r="BM620" t="s">
        <v>6173</v>
      </c>
      <c r="BN620" t="s">
        <v>74</v>
      </c>
      <c r="BO620" t="s">
        <v>74</v>
      </c>
      <c r="BP620" t="s">
        <v>74</v>
      </c>
      <c r="BQ620" t="s">
        <v>74</v>
      </c>
      <c r="BR620" t="s">
        <v>95</v>
      </c>
      <c r="BS620" t="s">
        <v>6201</v>
      </c>
      <c r="BT620" t="str">
        <f>HYPERLINK("https%3A%2F%2Fwww.webofscience.com%2Fwos%2Fwoscc%2Ffull-record%2FWOS:A1992BW84C00010","View Full Record in Web of Science")</f>
        <v>View Full Record in Web of Science</v>
      </c>
    </row>
    <row r="621" spans="1:72" x14ac:dyDescent="0.15">
      <c r="A621" t="s">
        <v>5767</v>
      </c>
      <c r="B621" t="s">
        <v>6202</v>
      </c>
      <c r="C621" t="s">
        <v>74</v>
      </c>
      <c r="D621" t="s">
        <v>6163</v>
      </c>
      <c r="E621" t="s">
        <v>74</v>
      </c>
      <c r="F621" t="s">
        <v>6202</v>
      </c>
      <c r="G621" t="s">
        <v>74</v>
      </c>
      <c r="H621" t="s">
        <v>74</v>
      </c>
      <c r="I621" t="s">
        <v>6203</v>
      </c>
      <c r="J621" t="s">
        <v>6165</v>
      </c>
      <c r="K621" t="s">
        <v>6166</v>
      </c>
      <c r="L621" t="s">
        <v>74</v>
      </c>
      <c r="M621" t="s">
        <v>77</v>
      </c>
      <c r="N621" t="s">
        <v>5773</v>
      </c>
      <c r="O621" t="s">
        <v>6167</v>
      </c>
      <c r="P621" t="s">
        <v>6168</v>
      </c>
      <c r="Q621" t="s">
        <v>6169</v>
      </c>
      <c r="R621" t="s">
        <v>74</v>
      </c>
      <c r="S621" t="s">
        <v>74</v>
      </c>
      <c r="T621" t="s">
        <v>74</v>
      </c>
      <c r="U621" t="s">
        <v>74</v>
      </c>
      <c r="V621" t="s">
        <v>74</v>
      </c>
      <c r="W621" t="s">
        <v>74</v>
      </c>
      <c r="X621" t="s">
        <v>74</v>
      </c>
      <c r="Y621" t="s">
        <v>74</v>
      </c>
      <c r="Z621" t="s">
        <v>74</v>
      </c>
      <c r="AA621" t="s">
        <v>74</v>
      </c>
      <c r="AB621" t="s">
        <v>74</v>
      </c>
      <c r="AC621" t="s">
        <v>74</v>
      </c>
      <c r="AD621" t="s">
        <v>74</v>
      </c>
      <c r="AE621" t="s">
        <v>74</v>
      </c>
      <c r="AF621" t="s">
        <v>74</v>
      </c>
      <c r="AG621">
        <v>0</v>
      </c>
      <c r="AH621">
        <v>2</v>
      </c>
      <c r="AI621">
        <v>2</v>
      </c>
      <c r="AJ621">
        <v>0</v>
      </c>
      <c r="AK621">
        <v>0</v>
      </c>
      <c r="AL621" t="s">
        <v>1296</v>
      </c>
      <c r="AM621" t="s">
        <v>1297</v>
      </c>
      <c r="AN621" t="s">
        <v>1297</v>
      </c>
      <c r="AO621" t="s">
        <v>74</v>
      </c>
      <c r="AP621" t="s">
        <v>74</v>
      </c>
      <c r="AQ621" t="s">
        <v>6170</v>
      </c>
      <c r="AR621" t="s">
        <v>6171</v>
      </c>
      <c r="AS621" t="s">
        <v>74</v>
      </c>
      <c r="AT621" t="s">
        <v>74</v>
      </c>
      <c r="AU621">
        <v>1992</v>
      </c>
      <c r="AV621" t="s">
        <v>74</v>
      </c>
      <c r="AW621" t="s">
        <v>74</v>
      </c>
      <c r="AX621" t="s">
        <v>74</v>
      </c>
      <c r="AY621" t="s">
        <v>74</v>
      </c>
      <c r="AZ621" t="s">
        <v>74</v>
      </c>
      <c r="BA621" t="s">
        <v>74</v>
      </c>
      <c r="BB621">
        <v>89</v>
      </c>
      <c r="BC621">
        <v>92</v>
      </c>
      <c r="BD621" t="s">
        <v>74</v>
      </c>
      <c r="BE621" t="s">
        <v>74</v>
      </c>
      <c r="BF621" t="s">
        <v>74</v>
      </c>
      <c r="BG621" t="s">
        <v>74</v>
      </c>
      <c r="BH621" t="s">
        <v>74</v>
      </c>
      <c r="BI621">
        <v>4</v>
      </c>
      <c r="BJ621" t="s">
        <v>3803</v>
      </c>
      <c r="BK621" t="s">
        <v>6172</v>
      </c>
      <c r="BL621" t="s">
        <v>3804</v>
      </c>
      <c r="BM621" t="s">
        <v>6173</v>
      </c>
      <c r="BN621" t="s">
        <v>74</v>
      </c>
      <c r="BO621" t="s">
        <v>74</v>
      </c>
      <c r="BP621" t="s">
        <v>74</v>
      </c>
      <c r="BQ621" t="s">
        <v>74</v>
      </c>
      <c r="BR621" t="s">
        <v>95</v>
      </c>
      <c r="BS621" t="s">
        <v>6204</v>
      </c>
      <c r="BT621" t="str">
        <f>HYPERLINK("https%3A%2F%2Fwww.webofscience.com%2Fwos%2Fwoscc%2Ffull-record%2FWOS:A1992BW84C00011","View Full Record in Web of Science")</f>
        <v>View Full Record in Web of Science</v>
      </c>
    </row>
    <row r="622" spans="1:72" x14ac:dyDescent="0.15">
      <c r="A622" t="s">
        <v>5767</v>
      </c>
      <c r="B622" t="s">
        <v>6205</v>
      </c>
      <c r="C622" t="s">
        <v>74</v>
      </c>
      <c r="D622" t="s">
        <v>6163</v>
      </c>
      <c r="E622" t="s">
        <v>74</v>
      </c>
      <c r="F622" t="s">
        <v>6205</v>
      </c>
      <c r="G622" t="s">
        <v>74</v>
      </c>
      <c r="H622" t="s">
        <v>74</v>
      </c>
      <c r="I622" t="s">
        <v>6206</v>
      </c>
      <c r="J622" t="s">
        <v>6165</v>
      </c>
      <c r="K622" t="s">
        <v>6166</v>
      </c>
      <c r="L622" t="s">
        <v>74</v>
      </c>
      <c r="M622" t="s">
        <v>77</v>
      </c>
      <c r="N622" t="s">
        <v>5773</v>
      </c>
      <c r="O622" t="s">
        <v>6167</v>
      </c>
      <c r="P622" t="s">
        <v>6168</v>
      </c>
      <c r="Q622" t="s">
        <v>6169</v>
      </c>
      <c r="R622" t="s">
        <v>74</v>
      </c>
      <c r="S622" t="s">
        <v>74</v>
      </c>
      <c r="T622" t="s">
        <v>74</v>
      </c>
      <c r="U622" t="s">
        <v>74</v>
      </c>
      <c r="V622" t="s">
        <v>74</v>
      </c>
      <c r="W622" t="s">
        <v>74</v>
      </c>
      <c r="X622" t="s">
        <v>74</v>
      </c>
      <c r="Y622" t="s">
        <v>74</v>
      </c>
      <c r="Z622" t="s">
        <v>74</v>
      </c>
      <c r="AA622" t="s">
        <v>74</v>
      </c>
      <c r="AB622" t="s">
        <v>74</v>
      </c>
      <c r="AC622" t="s">
        <v>74</v>
      </c>
      <c r="AD622" t="s">
        <v>74</v>
      </c>
      <c r="AE622" t="s">
        <v>74</v>
      </c>
      <c r="AF622" t="s">
        <v>74</v>
      </c>
      <c r="AG622">
        <v>0</v>
      </c>
      <c r="AH622">
        <v>2</v>
      </c>
      <c r="AI622">
        <v>2</v>
      </c>
      <c r="AJ622">
        <v>0</v>
      </c>
      <c r="AK622">
        <v>0</v>
      </c>
      <c r="AL622" t="s">
        <v>1296</v>
      </c>
      <c r="AM622" t="s">
        <v>1297</v>
      </c>
      <c r="AN622" t="s">
        <v>1297</v>
      </c>
      <c r="AO622" t="s">
        <v>74</v>
      </c>
      <c r="AP622" t="s">
        <v>74</v>
      </c>
      <c r="AQ622" t="s">
        <v>6170</v>
      </c>
      <c r="AR622" t="s">
        <v>6171</v>
      </c>
      <c r="AS622" t="s">
        <v>74</v>
      </c>
      <c r="AT622" t="s">
        <v>74</v>
      </c>
      <c r="AU622">
        <v>1992</v>
      </c>
      <c r="AV622" t="s">
        <v>74</v>
      </c>
      <c r="AW622" t="s">
        <v>74</v>
      </c>
      <c r="AX622" t="s">
        <v>74</v>
      </c>
      <c r="AY622" t="s">
        <v>74</v>
      </c>
      <c r="AZ622" t="s">
        <v>74</v>
      </c>
      <c r="BA622" t="s">
        <v>74</v>
      </c>
      <c r="BB622">
        <v>93</v>
      </c>
      <c r="BC622">
        <v>96</v>
      </c>
      <c r="BD622" t="s">
        <v>74</v>
      </c>
      <c r="BE622" t="s">
        <v>74</v>
      </c>
      <c r="BF622" t="s">
        <v>74</v>
      </c>
      <c r="BG622" t="s">
        <v>74</v>
      </c>
      <c r="BH622" t="s">
        <v>74</v>
      </c>
      <c r="BI622">
        <v>4</v>
      </c>
      <c r="BJ622" t="s">
        <v>3803</v>
      </c>
      <c r="BK622" t="s">
        <v>6172</v>
      </c>
      <c r="BL622" t="s">
        <v>3804</v>
      </c>
      <c r="BM622" t="s">
        <v>6173</v>
      </c>
      <c r="BN622" t="s">
        <v>74</v>
      </c>
      <c r="BO622" t="s">
        <v>74</v>
      </c>
      <c r="BP622" t="s">
        <v>74</v>
      </c>
      <c r="BQ622" t="s">
        <v>74</v>
      </c>
      <c r="BR622" t="s">
        <v>95</v>
      </c>
      <c r="BS622" t="s">
        <v>6207</v>
      </c>
      <c r="BT622" t="str">
        <f>HYPERLINK("https%3A%2F%2Fwww.webofscience.com%2Fwos%2Fwoscc%2Ffull-record%2FWOS:A1992BW84C00012","View Full Record in Web of Science")</f>
        <v>View Full Record in Web of Science</v>
      </c>
    </row>
    <row r="623" spans="1:72" x14ac:dyDescent="0.15">
      <c r="A623" t="s">
        <v>5767</v>
      </c>
      <c r="B623" t="s">
        <v>6208</v>
      </c>
      <c r="C623" t="s">
        <v>74</v>
      </c>
      <c r="D623" t="s">
        <v>6163</v>
      </c>
      <c r="E623" t="s">
        <v>74</v>
      </c>
      <c r="F623" t="s">
        <v>6208</v>
      </c>
      <c r="G623" t="s">
        <v>74</v>
      </c>
      <c r="H623" t="s">
        <v>74</v>
      </c>
      <c r="I623" t="s">
        <v>6209</v>
      </c>
      <c r="J623" t="s">
        <v>6165</v>
      </c>
      <c r="K623" t="s">
        <v>6166</v>
      </c>
      <c r="L623" t="s">
        <v>74</v>
      </c>
      <c r="M623" t="s">
        <v>77</v>
      </c>
      <c r="N623" t="s">
        <v>5773</v>
      </c>
      <c r="O623" t="s">
        <v>6167</v>
      </c>
      <c r="P623" t="s">
        <v>6168</v>
      </c>
      <c r="Q623" t="s">
        <v>6169</v>
      </c>
      <c r="R623" t="s">
        <v>74</v>
      </c>
      <c r="S623" t="s">
        <v>74</v>
      </c>
      <c r="T623" t="s">
        <v>74</v>
      </c>
      <c r="U623" t="s">
        <v>74</v>
      </c>
      <c r="V623" t="s">
        <v>74</v>
      </c>
      <c r="W623" t="s">
        <v>74</v>
      </c>
      <c r="X623" t="s">
        <v>74</v>
      </c>
      <c r="Y623" t="s">
        <v>74</v>
      </c>
      <c r="Z623" t="s">
        <v>74</v>
      </c>
      <c r="AA623" t="s">
        <v>74</v>
      </c>
      <c r="AB623" t="s">
        <v>74</v>
      </c>
      <c r="AC623" t="s">
        <v>74</v>
      </c>
      <c r="AD623" t="s">
        <v>74</v>
      </c>
      <c r="AE623" t="s">
        <v>74</v>
      </c>
      <c r="AF623" t="s">
        <v>74</v>
      </c>
      <c r="AG623">
        <v>0</v>
      </c>
      <c r="AH623">
        <v>2</v>
      </c>
      <c r="AI623">
        <v>2</v>
      </c>
      <c r="AJ623">
        <v>0</v>
      </c>
      <c r="AK623">
        <v>0</v>
      </c>
      <c r="AL623" t="s">
        <v>1296</v>
      </c>
      <c r="AM623" t="s">
        <v>1297</v>
      </c>
      <c r="AN623" t="s">
        <v>1297</v>
      </c>
      <c r="AO623" t="s">
        <v>74</v>
      </c>
      <c r="AP623" t="s">
        <v>74</v>
      </c>
      <c r="AQ623" t="s">
        <v>6170</v>
      </c>
      <c r="AR623" t="s">
        <v>6171</v>
      </c>
      <c r="AS623" t="s">
        <v>74</v>
      </c>
      <c r="AT623" t="s">
        <v>74</v>
      </c>
      <c r="AU623">
        <v>1992</v>
      </c>
      <c r="AV623" t="s">
        <v>74</v>
      </c>
      <c r="AW623" t="s">
        <v>74</v>
      </c>
      <c r="AX623" t="s">
        <v>74</v>
      </c>
      <c r="AY623" t="s">
        <v>74</v>
      </c>
      <c r="AZ623" t="s">
        <v>74</v>
      </c>
      <c r="BA623" t="s">
        <v>74</v>
      </c>
      <c r="BB623">
        <v>97</v>
      </c>
      <c r="BC623">
        <v>101</v>
      </c>
      <c r="BD623" t="s">
        <v>74</v>
      </c>
      <c r="BE623" t="s">
        <v>74</v>
      </c>
      <c r="BF623" t="s">
        <v>74</v>
      </c>
      <c r="BG623" t="s">
        <v>74</v>
      </c>
      <c r="BH623" t="s">
        <v>74</v>
      </c>
      <c r="BI623">
        <v>5</v>
      </c>
      <c r="BJ623" t="s">
        <v>3803</v>
      </c>
      <c r="BK623" t="s">
        <v>6172</v>
      </c>
      <c r="BL623" t="s">
        <v>3804</v>
      </c>
      <c r="BM623" t="s">
        <v>6173</v>
      </c>
      <c r="BN623" t="s">
        <v>74</v>
      </c>
      <c r="BO623" t="s">
        <v>74</v>
      </c>
      <c r="BP623" t="s">
        <v>74</v>
      </c>
      <c r="BQ623" t="s">
        <v>74</v>
      </c>
      <c r="BR623" t="s">
        <v>95</v>
      </c>
      <c r="BS623" t="s">
        <v>6210</v>
      </c>
      <c r="BT623" t="str">
        <f>HYPERLINK("https%3A%2F%2Fwww.webofscience.com%2Fwos%2Fwoscc%2Ffull-record%2FWOS:A1992BW84C00013","View Full Record in Web of Science")</f>
        <v>View Full Record in Web of Science</v>
      </c>
    </row>
    <row r="624" spans="1:72" x14ac:dyDescent="0.15">
      <c r="A624" t="s">
        <v>5767</v>
      </c>
      <c r="B624" t="s">
        <v>6211</v>
      </c>
      <c r="C624" t="s">
        <v>74</v>
      </c>
      <c r="D624" t="s">
        <v>6163</v>
      </c>
      <c r="E624" t="s">
        <v>74</v>
      </c>
      <c r="F624" t="s">
        <v>6211</v>
      </c>
      <c r="G624" t="s">
        <v>74</v>
      </c>
      <c r="H624" t="s">
        <v>74</v>
      </c>
      <c r="I624" t="s">
        <v>6212</v>
      </c>
      <c r="J624" t="s">
        <v>6165</v>
      </c>
      <c r="K624" t="s">
        <v>6166</v>
      </c>
      <c r="L624" t="s">
        <v>74</v>
      </c>
      <c r="M624" t="s">
        <v>77</v>
      </c>
      <c r="N624" t="s">
        <v>5773</v>
      </c>
      <c r="O624" t="s">
        <v>6167</v>
      </c>
      <c r="P624" t="s">
        <v>6168</v>
      </c>
      <c r="Q624" t="s">
        <v>6169</v>
      </c>
      <c r="R624" t="s">
        <v>74</v>
      </c>
      <c r="S624" t="s">
        <v>74</v>
      </c>
      <c r="T624" t="s">
        <v>74</v>
      </c>
      <c r="U624" t="s">
        <v>74</v>
      </c>
      <c r="V624" t="s">
        <v>74</v>
      </c>
      <c r="W624" t="s">
        <v>74</v>
      </c>
      <c r="X624" t="s">
        <v>74</v>
      </c>
      <c r="Y624" t="s">
        <v>74</v>
      </c>
      <c r="Z624" t="s">
        <v>74</v>
      </c>
      <c r="AA624" t="s">
        <v>74</v>
      </c>
      <c r="AB624" t="s">
        <v>74</v>
      </c>
      <c r="AC624" t="s">
        <v>74</v>
      </c>
      <c r="AD624" t="s">
        <v>74</v>
      </c>
      <c r="AE624" t="s">
        <v>74</v>
      </c>
      <c r="AF624" t="s">
        <v>74</v>
      </c>
      <c r="AG624">
        <v>0</v>
      </c>
      <c r="AH624">
        <v>0</v>
      </c>
      <c r="AI624">
        <v>0</v>
      </c>
      <c r="AJ624">
        <v>0</v>
      </c>
      <c r="AK624">
        <v>0</v>
      </c>
      <c r="AL624" t="s">
        <v>1296</v>
      </c>
      <c r="AM624" t="s">
        <v>1297</v>
      </c>
      <c r="AN624" t="s">
        <v>1297</v>
      </c>
      <c r="AO624" t="s">
        <v>74</v>
      </c>
      <c r="AP624" t="s">
        <v>74</v>
      </c>
      <c r="AQ624" t="s">
        <v>6170</v>
      </c>
      <c r="AR624" t="s">
        <v>6171</v>
      </c>
      <c r="AS624" t="s">
        <v>74</v>
      </c>
      <c r="AT624" t="s">
        <v>74</v>
      </c>
      <c r="AU624">
        <v>1992</v>
      </c>
      <c r="AV624" t="s">
        <v>74</v>
      </c>
      <c r="AW624" t="s">
        <v>74</v>
      </c>
      <c r="AX624" t="s">
        <v>74</v>
      </c>
      <c r="AY624" t="s">
        <v>74</v>
      </c>
      <c r="AZ624" t="s">
        <v>74</v>
      </c>
      <c r="BA624" t="s">
        <v>74</v>
      </c>
      <c r="BB624">
        <v>103</v>
      </c>
      <c r="BC624">
        <v>107</v>
      </c>
      <c r="BD624" t="s">
        <v>74</v>
      </c>
      <c r="BE624" t="s">
        <v>74</v>
      </c>
      <c r="BF624" t="s">
        <v>74</v>
      </c>
      <c r="BG624" t="s">
        <v>74</v>
      </c>
      <c r="BH624" t="s">
        <v>74</v>
      </c>
      <c r="BI624">
        <v>5</v>
      </c>
      <c r="BJ624" t="s">
        <v>3803</v>
      </c>
      <c r="BK624" t="s">
        <v>6172</v>
      </c>
      <c r="BL624" t="s">
        <v>3804</v>
      </c>
      <c r="BM624" t="s">
        <v>6173</v>
      </c>
      <c r="BN624" t="s">
        <v>74</v>
      </c>
      <c r="BO624" t="s">
        <v>74</v>
      </c>
      <c r="BP624" t="s">
        <v>74</v>
      </c>
      <c r="BQ624" t="s">
        <v>74</v>
      </c>
      <c r="BR624" t="s">
        <v>95</v>
      </c>
      <c r="BS624" t="s">
        <v>6213</v>
      </c>
      <c r="BT624" t="str">
        <f>HYPERLINK("https%3A%2F%2Fwww.webofscience.com%2Fwos%2Fwoscc%2Ffull-record%2FWOS:A1992BW84C00014","View Full Record in Web of Science")</f>
        <v>View Full Record in Web of Science</v>
      </c>
    </row>
    <row r="625" spans="1:72" x14ac:dyDescent="0.15">
      <c r="A625" t="s">
        <v>5767</v>
      </c>
      <c r="B625" t="s">
        <v>6214</v>
      </c>
      <c r="C625" t="s">
        <v>74</v>
      </c>
      <c r="D625" t="s">
        <v>6163</v>
      </c>
      <c r="E625" t="s">
        <v>74</v>
      </c>
      <c r="F625" t="s">
        <v>6214</v>
      </c>
      <c r="G625" t="s">
        <v>74</v>
      </c>
      <c r="H625" t="s">
        <v>74</v>
      </c>
      <c r="I625" t="s">
        <v>6215</v>
      </c>
      <c r="J625" t="s">
        <v>6165</v>
      </c>
      <c r="K625" t="s">
        <v>6166</v>
      </c>
      <c r="L625" t="s">
        <v>74</v>
      </c>
      <c r="M625" t="s">
        <v>77</v>
      </c>
      <c r="N625" t="s">
        <v>5773</v>
      </c>
      <c r="O625" t="s">
        <v>6167</v>
      </c>
      <c r="P625" t="s">
        <v>6168</v>
      </c>
      <c r="Q625" t="s">
        <v>6169</v>
      </c>
      <c r="R625" t="s">
        <v>74</v>
      </c>
      <c r="S625" t="s">
        <v>74</v>
      </c>
      <c r="T625" t="s">
        <v>74</v>
      </c>
      <c r="U625" t="s">
        <v>74</v>
      </c>
      <c r="V625" t="s">
        <v>74</v>
      </c>
      <c r="W625" t="s">
        <v>74</v>
      </c>
      <c r="X625" t="s">
        <v>74</v>
      </c>
      <c r="Y625" t="s">
        <v>74</v>
      </c>
      <c r="Z625" t="s">
        <v>74</v>
      </c>
      <c r="AA625" t="s">
        <v>74</v>
      </c>
      <c r="AB625" t="s">
        <v>6216</v>
      </c>
      <c r="AC625" t="s">
        <v>74</v>
      </c>
      <c r="AD625" t="s">
        <v>74</v>
      </c>
      <c r="AE625" t="s">
        <v>74</v>
      </c>
      <c r="AF625" t="s">
        <v>74</v>
      </c>
      <c r="AG625">
        <v>0</v>
      </c>
      <c r="AH625">
        <v>0</v>
      </c>
      <c r="AI625">
        <v>0</v>
      </c>
      <c r="AJ625">
        <v>0</v>
      </c>
      <c r="AK625">
        <v>0</v>
      </c>
      <c r="AL625" t="s">
        <v>1296</v>
      </c>
      <c r="AM625" t="s">
        <v>1297</v>
      </c>
      <c r="AN625" t="s">
        <v>1297</v>
      </c>
      <c r="AO625" t="s">
        <v>74</v>
      </c>
      <c r="AP625" t="s">
        <v>74</v>
      </c>
      <c r="AQ625" t="s">
        <v>6170</v>
      </c>
      <c r="AR625" t="s">
        <v>6171</v>
      </c>
      <c r="AS625" t="s">
        <v>74</v>
      </c>
      <c r="AT625" t="s">
        <v>74</v>
      </c>
      <c r="AU625">
        <v>1992</v>
      </c>
      <c r="AV625" t="s">
        <v>74</v>
      </c>
      <c r="AW625" t="s">
        <v>74</v>
      </c>
      <c r="AX625" t="s">
        <v>74</v>
      </c>
      <c r="AY625" t="s">
        <v>74</v>
      </c>
      <c r="AZ625" t="s">
        <v>74</v>
      </c>
      <c r="BA625" t="s">
        <v>74</v>
      </c>
      <c r="BB625">
        <v>109</v>
      </c>
      <c r="BC625">
        <v>119</v>
      </c>
      <c r="BD625" t="s">
        <v>74</v>
      </c>
      <c r="BE625" t="s">
        <v>74</v>
      </c>
      <c r="BF625" t="s">
        <v>74</v>
      </c>
      <c r="BG625" t="s">
        <v>74</v>
      </c>
      <c r="BH625" t="s">
        <v>74</v>
      </c>
      <c r="BI625">
        <v>11</v>
      </c>
      <c r="BJ625" t="s">
        <v>3803</v>
      </c>
      <c r="BK625" t="s">
        <v>6172</v>
      </c>
      <c r="BL625" t="s">
        <v>3804</v>
      </c>
      <c r="BM625" t="s">
        <v>6173</v>
      </c>
      <c r="BN625" t="s">
        <v>74</v>
      </c>
      <c r="BO625" t="s">
        <v>74</v>
      </c>
      <c r="BP625" t="s">
        <v>74</v>
      </c>
      <c r="BQ625" t="s">
        <v>74</v>
      </c>
      <c r="BR625" t="s">
        <v>95</v>
      </c>
      <c r="BS625" t="s">
        <v>6217</v>
      </c>
      <c r="BT625" t="str">
        <f>HYPERLINK("https%3A%2F%2Fwww.webofscience.com%2Fwos%2Fwoscc%2Ffull-record%2FWOS:A1992BW84C00015","View Full Record in Web of Science")</f>
        <v>View Full Record in Web of Science</v>
      </c>
    </row>
    <row r="626" spans="1:72" x14ac:dyDescent="0.15">
      <c r="A626" t="s">
        <v>5767</v>
      </c>
      <c r="B626" t="s">
        <v>6218</v>
      </c>
      <c r="C626" t="s">
        <v>74</v>
      </c>
      <c r="D626" t="s">
        <v>6163</v>
      </c>
      <c r="E626" t="s">
        <v>74</v>
      </c>
      <c r="F626" t="s">
        <v>6218</v>
      </c>
      <c r="G626" t="s">
        <v>74</v>
      </c>
      <c r="H626" t="s">
        <v>74</v>
      </c>
      <c r="I626" t="s">
        <v>6219</v>
      </c>
      <c r="J626" t="s">
        <v>6165</v>
      </c>
      <c r="K626" t="s">
        <v>6166</v>
      </c>
      <c r="L626" t="s">
        <v>74</v>
      </c>
      <c r="M626" t="s">
        <v>77</v>
      </c>
      <c r="N626" t="s">
        <v>5773</v>
      </c>
      <c r="O626" t="s">
        <v>6167</v>
      </c>
      <c r="P626" t="s">
        <v>6168</v>
      </c>
      <c r="Q626" t="s">
        <v>6169</v>
      </c>
      <c r="R626" t="s">
        <v>74</v>
      </c>
      <c r="S626" t="s">
        <v>74</v>
      </c>
      <c r="T626" t="s">
        <v>74</v>
      </c>
      <c r="U626" t="s">
        <v>74</v>
      </c>
      <c r="V626" t="s">
        <v>74</v>
      </c>
      <c r="W626" t="s">
        <v>74</v>
      </c>
      <c r="X626" t="s">
        <v>74</v>
      </c>
      <c r="Y626" t="s">
        <v>74</v>
      </c>
      <c r="Z626" t="s">
        <v>74</v>
      </c>
      <c r="AA626" t="s">
        <v>74</v>
      </c>
      <c r="AB626" t="s">
        <v>74</v>
      </c>
      <c r="AC626" t="s">
        <v>74</v>
      </c>
      <c r="AD626" t="s">
        <v>74</v>
      </c>
      <c r="AE626" t="s">
        <v>74</v>
      </c>
      <c r="AF626" t="s">
        <v>74</v>
      </c>
      <c r="AG626">
        <v>0</v>
      </c>
      <c r="AH626">
        <v>6</v>
      </c>
      <c r="AI626">
        <v>7</v>
      </c>
      <c r="AJ626">
        <v>0</v>
      </c>
      <c r="AK626">
        <v>0</v>
      </c>
      <c r="AL626" t="s">
        <v>1296</v>
      </c>
      <c r="AM626" t="s">
        <v>1297</v>
      </c>
      <c r="AN626" t="s">
        <v>1297</v>
      </c>
      <c r="AO626" t="s">
        <v>74</v>
      </c>
      <c r="AP626" t="s">
        <v>74</v>
      </c>
      <c r="AQ626" t="s">
        <v>6170</v>
      </c>
      <c r="AR626" t="s">
        <v>6171</v>
      </c>
      <c r="AS626" t="s">
        <v>74</v>
      </c>
      <c r="AT626" t="s">
        <v>74</v>
      </c>
      <c r="AU626">
        <v>1992</v>
      </c>
      <c r="AV626" t="s">
        <v>74</v>
      </c>
      <c r="AW626" t="s">
        <v>74</v>
      </c>
      <c r="AX626" t="s">
        <v>74</v>
      </c>
      <c r="AY626" t="s">
        <v>74</v>
      </c>
      <c r="AZ626" t="s">
        <v>74</v>
      </c>
      <c r="BA626" t="s">
        <v>74</v>
      </c>
      <c r="BB626">
        <v>121</v>
      </c>
      <c r="BC626">
        <v>137</v>
      </c>
      <c r="BD626" t="s">
        <v>74</v>
      </c>
      <c r="BE626" t="s">
        <v>74</v>
      </c>
      <c r="BF626" t="s">
        <v>74</v>
      </c>
      <c r="BG626" t="s">
        <v>74</v>
      </c>
      <c r="BH626" t="s">
        <v>74</v>
      </c>
      <c r="BI626">
        <v>17</v>
      </c>
      <c r="BJ626" t="s">
        <v>3803</v>
      </c>
      <c r="BK626" t="s">
        <v>6172</v>
      </c>
      <c r="BL626" t="s">
        <v>3804</v>
      </c>
      <c r="BM626" t="s">
        <v>6173</v>
      </c>
      <c r="BN626" t="s">
        <v>74</v>
      </c>
      <c r="BO626" t="s">
        <v>74</v>
      </c>
      <c r="BP626" t="s">
        <v>74</v>
      </c>
      <c r="BQ626" t="s">
        <v>74</v>
      </c>
      <c r="BR626" t="s">
        <v>95</v>
      </c>
      <c r="BS626" t="s">
        <v>6220</v>
      </c>
      <c r="BT626" t="str">
        <f>HYPERLINK("https%3A%2F%2Fwww.webofscience.com%2Fwos%2Fwoscc%2Ffull-record%2FWOS:A1992BW84C00016","View Full Record in Web of Science")</f>
        <v>View Full Record in Web of Science</v>
      </c>
    </row>
    <row r="627" spans="1:72" x14ac:dyDescent="0.15">
      <c r="A627" t="s">
        <v>5767</v>
      </c>
      <c r="B627" t="s">
        <v>6221</v>
      </c>
      <c r="C627" t="s">
        <v>74</v>
      </c>
      <c r="D627" t="s">
        <v>6163</v>
      </c>
      <c r="E627" t="s">
        <v>74</v>
      </c>
      <c r="F627" t="s">
        <v>6221</v>
      </c>
      <c r="G627" t="s">
        <v>74</v>
      </c>
      <c r="H627" t="s">
        <v>74</v>
      </c>
      <c r="I627" t="s">
        <v>6222</v>
      </c>
      <c r="J627" t="s">
        <v>6165</v>
      </c>
      <c r="K627" t="s">
        <v>6166</v>
      </c>
      <c r="L627" t="s">
        <v>74</v>
      </c>
      <c r="M627" t="s">
        <v>77</v>
      </c>
      <c r="N627" t="s">
        <v>5773</v>
      </c>
      <c r="O627" t="s">
        <v>6167</v>
      </c>
      <c r="P627" t="s">
        <v>6168</v>
      </c>
      <c r="Q627" t="s">
        <v>6169</v>
      </c>
      <c r="R627" t="s">
        <v>74</v>
      </c>
      <c r="S627" t="s">
        <v>74</v>
      </c>
      <c r="T627" t="s">
        <v>74</v>
      </c>
      <c r="U627" t="s">
        <v>74</v>
      </c>
      <c r="V627" t="s">
        <v>74</v>
      </c>
      <c r="W627" t="s">
        <v>74</v>
      </c>
      <c r="X627" t="s">
        <v>74</v>
      </c>
      <c r="Y627" t="s">
        <v>74</v>
      </c>
      <c r="Z627" t="s">
        <v>74</v>
      </c>
      <c r="AA627" t="s">
        <v>74</v>
      </c>
      <c r="AB627" t="s">
        <v>74</v>
      </c>
      <c r="AC627" t="s">
        <v>74</v>
      </c>
      <c r="AD627" t="s">
        <v>74</v>
      </c>
      <c r="AE627" t="s">
        <v>74</v>
      </c>
      <c r="AF627" t="s">
        <v>74</v>
      </c>
      <c r="AG627">
        <v>0</v>
      </c>
      <c r="AH627">
        <v>0</v>
      </c>
      <c r="AI627">
        <v>0</v>
      </c>
      <c r="AJ627">
        <v>0</v>
      </c>
      <c r="AK627">
        <v>0</v>
      </c>
      <c r="AL627" t="s">
        <v>1296</v>
      </c>
      <c r="AM627" t="s">
        <v>1297</v>
      </c>
      <c r="AN627" t="s">
        <v>1297</v>
      </c>
      <c r="AO627" t="s">
        <v>74</v>
      </c>
      <c r="AP627" t="s">
        <v>74</v>
      </c>
      <c r="AQ627" t="s">
        <v>6170</v>
      </c>
      <c r="AR627" t="s">
        <v>6171</v>
      </c>
      <c r="AS627" t="s">
        <v>74</v>
      </c>
      <c r="AT627" t="s">
        <v>74</v>
      </c>
      <c r="AU627">
        <v>1992</v>
      </c>
      <c r="AV627" t="s">
        <v>74</v>
      </c>
      <c r="AW627" t="s">
        <v>74</v>
      </c>
      <c r="AX627" t="s">
        <v>74</v>
      </c>
      <c r="AY627" t="s">
        <v>74</v>
      </c>
      <c r="AZ627" t="s">
        <v>74</v>
      </c>
      <c r="BA627" t="s">
        <v>74</v>
      </c>
      <c r="BB627">
        <v>139</v>
      </c>
      <c r="BC627">
        <v>153</v>
      </c>
      <c r="BD627" t="s">
        <v>74</v>
      </c>
      <c r="BE627" t="s">
        <v>74</v>
      </c>
      <c r="BF627" t="s">
        <v>74</v>
      </c>
      <c r="BG627" t="s">
        <v>74</v>
      </c>
      <c r="BH627" t="s">
        <v>74</v>
      </c>
      <c r="BI627">
        <v>15</v>
      </c>
      <c r="BJ627" t="s">
        <v>3803</v>
      </c>
      <c r="BK627" t="s">
        <v>6172</v>
      </c>
      <c r="BL627" t="s">
        <v>3804</v>
      </c>
      <c r="BM627" t="s">
        <v>6173</v>
      </c>
      <c r="BN627" t="s">
        <v>74</v>
      </c>
      <c r="BO627" t="s">
        <v>74</v>
      </c>
      <c r="BP627" t="s">
        <v>74</v>
      </c>
      <c r="BQ627" t="s">
        <v>74</v>
      </c>
      <c r="BR627" t="s">
        <v>95</v>
      </c>
      <c r="BS627" t="s">
        <v>6223</v>
      </c>
      <c r="BT627" t="str">
        <f>HYPERLINK("https%3A%2F%2Fwww.webofscience.com%2Fwos%2Fwoscc%2Ffull-record%2FWOS:A1992BW84C00017","View Full Record in Web of Science")</f>
        <v>View Full Record in Web of Science</v>
      </c>
    </row>
    <row r="628" spans="1:72" x14ac:dyDescent="0.15">
      <c r="A628" t="s">
        <v>5767</v>
      </c>
      <c r="B628" t="s">
        <v>6224</v>
      </c>
      <c r="C628" t="s">
        <v>74</v>
      </c>
      <c r="D628" t="s">
        <v>6163</v>
      </c>
      <c r="E628" t="s">
        <v>74</v>
      </c>
      <c r="F628" t="s">
        <v>6224</v>
      </c>
      <c r="G628" t="s">
        <v>74</v>
      </c>
      <c r="H628" t="s">
        <v>74</v>
      </c>
      <c r="I628" t="s">
        <v>6225</v>
      </c>
      <c r="J628" t="s">
        <v>6165</v>
      </c>
      <c r="K628" t="s">
        <v>6166</v>
      </c>
      <c r="L628" t="s">
        <v>74</v>
      </c>
      <c r="M628" t="s">
        <v>77</v>
      </c>
      <c r="N628" t="s">
        <v>5773</v>
      </c>
      <c r="O628" t="s">
        <v>6167</v>
      </c>
      <c r="P628" t="s">
        <v>6168</v>
      </c>
      <c r="Q628" t="s">
        <v>6169</v>
      </c>
      <c r="R628" t="s">
        <v>74</v>
      </c>
      <c r="S628" t="s">
        <v>74</v>
      </c>
      <c r="T628" t="s">
        <v>74</v>
      </c>
      <c r="U628" t="s">
        <v>74</v>
      </c>
      <c r="V628" t="s">
        <v>74</v>
      </c>
      <c r="W628" t="s">
        <v>74</v>
      </c>
      <c r="X628" t="s">
        <v>74</v>
      </c>
      <c r="Y628" t="s">
        <v>74</v>
      </c>
      <c r="Z628" t="s">
        <v>74</v>
      </c>
      <c r="AA628" t="s">
        <v>74</v>
      </c>
      <c r="AB628" t="s">
        <v>74</v>
      </c>
      <c r="AC628" t="s">
        <v>74</v>
      </c>
      <c r="AD628" t="s">
        <v>74</v>
      </c>
      <c r="AE628" t="s">
        <v>74</v>
      </c>
      <c r="AF628" t="s">
        <v>74</v>
      </c>
      <c r="AG628">
        <v>0</v>
      </c>
      <c r="AH628">
        <v>0</v>
      </c>
      <c r="AI628">
        <v>0</v>
      </c>
      <c r="AJ628">
        <v>0</v>
      </c>
      <c r="AK628">
        <v>0</v>
      </c>
      <c r="AL628" t="s">
        <v>1296</v>
      </c>
      <c r="AM628" t="s">
        <v>1297</v>
      </c>
      <c r="AN628" t="s">
        <v>1297</v>
      </c>
      <c r="AO628" t="s">
        <v>74</v>
      </c>
      <c r="AP628" t="s">
        <v>74</v>
      </c>
      <c r="AQ628" t="s">
        <v>6170</v>
      </c>
      <c r="AR628" t="s">
        <v>6171</v>
      </c>
      <c r="AS628" t="s">
        <v>74</v>
      </c>
      <c r="AT628" t="s">
        <v>74</v>
      </c>
      <c r="AU628">
        <v>1992</v>
      </c>
      <c r="AV628" t="s">
        <v>74</v>
      </c>
      <c r="AW628" t="s">
        <v>74</v>
      </c>
      <c r="AX628" t="s">
        <v>74</v>
      </c>
      <c r="AY628" t="s">
        <v>74</v>
      </c>
      <c r="AZ628" t="s">
        <v>74</v>
      </c>
      <c r="BA628" t="s">
        <v>74</v>
      </c>
      <c r="BB628">
        <v>155</v>
      </c>
      <c r="BC628">
        <v>156</v>
      </c>
      <c r="BD628" t="s">
        <v>74</v>
      </c>
      <c r="BE628" t="s">
        <v>74</v>
      </c>
      <c r="BF628" t="s">
        <v>74</v>
      </c>
      <c r="BG628" t="s">
        <v>74</v>
      </c>
      <c r="BH628" t="s">
        <v>74</v>
      </c>
      <c r="BI628">
        <v>2</v>
      </c>
      <c r="BJ628" t="s">
        <v>3803</v>
      </c>
      <c r="BK628" t="s">
        <v>6172</v>
      </c>
      <c r="BL628" t="s">
        <v>3804</v>
      </c>
      <c r="BM628" t="s">
        <v>6173</v>
      </c>
      <c r="BN628" t="s">
        <v>74</v>
      </c>
      <c r="BO628" t="s">
        <v>74</v>
      </c>
      <c r="BP628" t="s">
        <v>74</v>
      </c>
      <c r="BQ628" t="s">
        <v>74</v>
      </c>
      <c r="BR628" t="s">
        <v>95</v>
      </c>
      <c r="BS628" t="s">
        <v>6226</v>
      </c>
      <c r="BT628" t="str">
        <f>HYPERLINK("https%3A%2F%2Fwww.webofscience.com%2Fwos%2Fwoscc%2Ffull-record%2FWOS:A1992BW84C00018","View Full Record in Web of Science")</f>
        <v>View Full Record in Web of Science</v>
      </c>
    </row>
    <row r="629" spans="1:72" x14ac:dyDescent="0.15">
      <c r="A629" t="s">
        <v>5767</v>
      </c>
      <c r="B629" t="s">
        <v>6227</v>
      </c>
      <c r="C629" t="s">
        <v>74</v>
      </c>
      <c r="D629" t="s">
        <v>6163</v>
      </c>
      <c r="E629" t="s">
        <v>74</v>
      </c>
      <c r="F629" t="s">
        <v>6227</v>
      </c>
      <c r="G629" t="s">
        <v>74</v>
      </c>
      <c r="H629" t="s">
        <v>74</v>
      </c>
      <c r="I629" t="s">
        <v>6228</v>
      </c>
      <c r="J629" t="s">
        <v>6165</v>
      </c>
      <c r="K629" t="s">
        <v>6166</v>
      </c>
      <c r="L629" t="s">
        <v>74</v>
      </c>
      <c r="M629" t="s">
        <v>77</v>
      </c>
      <c r="N629" t="s">
        <v>5773</v>
      </c>
      <c r="O629" t="s">
        <v>6167</v>
      </c>
      <c r="P629" t="s">
        <v>6168</v>
      </c>
      <c r="Q629" t="s">
        <v>6169</v>
      </c>
      <c r="R629" t="s">
        <v>74</v>
      </c>
      <c r="S629" t="s">
        <v>74</v>
      </c>
      <c r="T629" t="s">
        <v>74</v>
      </c>
      <c r="U629" t="s">
        <v>74</v>
      </c>
      <c r="V629" t="s">
        <v>74</v>
      </c>
      <c r="W629" t="s">
        <v>74</v>
      </c>
      <c r="X629" t="s">
        <v>74</v>
      </c>
      <c r="Y629" t="s">
        <v>74</v>
      </c>
      <c r="Z629" t="s">
        <v>74</v>
      </c>
      <c r="AA629" t="s">
        <v>74</v>
      </c>
      <c r="AB629" t="s">
        <v>74</v>
      </c>
      <c r="AC629" t="s">
        <v>74</v>
      </c>
      <c r="AD629" t="s">
        <v>74</v>
      </c>
      <c r="AE629" t="s">
        <v>74</v>
      </c>
      <c r="AF629" t="s">
        <v>74</v>
      </c>
      <c r="AG629">
        <v>0</v>
      </c>
      <c r="AH629">
        <v>0</v>
      </c>
      <c r="AI629">
        <v>0</v>
      </c>
      <c r="AJ629">
        <v>0</v>
      </c>
      <c r="AK629">
        <v>0</v>
      </c>
      <c r="AL629" t="s">
        <v>1296</v>
      </c>
      <c r="AM629" t="s">
        <v>1297</v>
      </c>
      <c r="AN629" t="s">
        <v>1297</v>
      </c>
      <c r="AO629" t="s">
        <v>74</v>
      </c>
      <c r="AP629" t="s">
        <v>74</v>
      </c>
      <c r="AQ629" t="s">
        <v>6170</v>
      </c>
      <c r="AR629" t="s">
        <v>6171</v>
      </c>
      <c r="AS629" t="s">
        <v>74</v>
      </c>
      <c r="AT629" t="s">
        <v>74</v>
      </c>
      <c r="AU629">
        <v>1992</v>
      </c>
      <c r="AV629" t="s">
        <v>74</v>
      </c>
      <c r="AW629" t="s">
        <v>74</v>
      </c>
      <c r="AX629" t="s">
        <v>74</v>
      </c>
      <c r="AY629" t="s">
        <v>74</v>
      </c>
      <c r="AZ629" t="s">
        <v>74</v>
      </c>
      <c r="BA629" t="s">
        <v>74</v>
      </c>
      <c r="BB629">
        <v>157</v>
      </c>
      <c r="BC629">
        <v>163</v>
      </c>
      <c r="BD629" t="s">
        <v>74</v>
      </c>
      <c r="BE629" t="s">
        <v>74</v>
      </c>
      <c r="BF629" t="s">
        <v>74</v>
      </c>
      <c r="BG629" t="s">
        <v>74</v>
      </c>
      <c r="BH629" t="s">
        <v>74</v>
      </c>
      <c r="BI629">
        <v>7</v>
      </c>
      <c r="BJ629" t="s">
        <v>3803</v>
      </c>
      <c r="BK629" t="s">
        <v>6172</v>
      </c>
      <c r="BL629" t="s">
        <v>3804</v>
      </c>
      <c r="BM629" t="s">
        <v>6173</v>
      </c>
      <c r="BN629" t="s">
        <v>74</v>
      </c>
      <c r="BO629" t="s">
        <v>74</v>
      </c>
      <c r="BP629" t="s">
        <v>74</v>
      </c>
      <c r="BQ629" t="s">
        <v>74</v>
      </c>
      <c r="BR629" t="s">
        <v>95</v>
      </c>
      <c r="BS629" t="s">
        <v>6229</v>
      </c>
      <c r="BT629" t="str">
        <f>HYPERLINK("https%3A%2F%2Fwww.webofscience.com%2Fwos%2Fwoscc%2Ffull-record%2FWOS:A1992BW84C00019","View Full Record in Web of Science")</f>
        <v>View Full Record in Web of Science</v>
      </c>
    </row>
    <row r="630" spans="1:72" x14ac:dyDescent="0.15">
      <c r="A630" t="s">
        <v>5767</v>
      </c>
      <c r="B630" t="s">
        <v>6230</v>
      </c>
      <c r="C630" t="s">
        <v>74</v>
      </c>
      <c r="D630" t="s">
        <v>6163</v>
      </c>
      <c r="E630" t="s">
        <v>74</v>
      </c>
      <c r="F630" t="s">
        <v>6230</v>
      </c>
      <c r="G630" t="s">
        <v>74</v>
      </c>
      <c r="H630" t="s">
        <v>74</v>
      </c>
      <c r="I630" t="s">
        <v>6231</v>
      </c>
      <c r="J630" t="s">
        <v>6165</v>
      </c>
      <c r="K630" t="s">
        <v>6166</v>
      </c>
      <c r="L630" t="s">
        <v>74</v>
      </c>
      <c r="M630" t="s">
        <v>77</v>
      </c>
      <c r="N630" t="s">
        <v>5773</v>
      </c>
      <c r="O630" t="s">
        <v>6167</v>
      </c>
      <c r="P630" t="s">
        <v>6168</v>
      </c>
      <c r="Q630" t="s">
        <v>6169</v>
      </c>
      <c r="R630" t="s">
        <v>74</v>
      </c>
      <c r="S630" t="s">
        <v>74</v>
      </c>
      <c r="T630" t="s">
        <v>74</v>
      </c>
      <c r="U630" t="s">
        <v>74</v>
      </c>
      <c r="V630" t="s">
        <v>74</v>
      </c>
      <c r="W630" t="s">
        <v>74</v>
      </c>
      <c r="X630" t="s">
        <v>74</v>
      </c>
      <c r="Y630" t="s">
        <v>74</v>
      </c>
      <c r="Z630" t="s">
        <v>74</v>
      </c>
      <c r="AA630" t="s">
        <v>74</v>
      </c>
      <c r="AB630" t="s">
        <v>74</v>
      </c>
      <c r="AC630" t="s">
        <v>74</v>
      </c>
      <c r="AD630" t="s">
        <v>74</v>
      </c>
      <c r="AE630" t="s">
        <v>74</v>
      </c>
      <c r="AF630" t="s">
        <v>74</v>
      </c>
      <c r="AG630">
        <v>0</v>
      </c>
      <c r="AH630">
        <v>0</v>
      </c>
      <c r="AI630">
        <v>0</v>
      </c>
      <c r="AJ630">
        <v>0</v>
      </c>
      <c r="AK630">
        <v>0</v>
      </c>
      <c r="AL630" t="s">
        <v>1296</v>
      </c>
      <c r="AM630" t="s">
        <v>1297</v>
      </c>
      <c r="AN630" t="s">
        <v>1297</v>
      </c>
      <c r="AO630" t="s">
        <v>74</v>
      </c>
      <c r="AP630" t="s">
        <v>74</v>
      </c>
      <c r="AQ630" t="s">
        <v>6170</v>
      </c>
      <c r="AR630" t="s">
        <v>6171</v>
      </c>
      <c r="AS630" t="s">
        <v>74</v>
      </c>
      <c r="AT630" t="s">
        <v>74</v>
      </c>
      <c r="AU630">
        <v>1992</v>
      </c>
      <c r="AV630" t="s">
        <v>74</v>
      </c>
      <c r="AW630" t="s">
        <v>74</v>
      </c>
      <c r="AX630" t="s">
        <v>74</v>
      </c>
      <c r="AY630" t="s">
        <v>74</v>
      </c>
      <c r="AZ630" t="s">
        <v>74</v>
      </c>
      <c r="BA630" t="s">
        <v>74</v>
      </c>
      <c r="BB630">
        <v>165</v>
      </c>
      <c r="BC630">
        <v>169</v>
      </c>
      <c r="BD630" t="s">
        <v>74</v>
      </c>
      <c r="BE630" t="s">
        <v>74</v>
      </c>
      <c r="BF630" t="s">
        <v>74</v>
      </c>
      <c r="BG630" t="s">
        <v>74</v>
      </c>
      <c r="BH630" t="s">
        <v>74</v>
      </c>
      <c r="BI630">
        <v>5</v>
      </c>
      <c r="BJ630" t="s">
        <v>3803</v>
      </c>
      <c r="BK630" t="s">
        <v>6172</v>
      </c>
      <c r="BL630" t="s">
        <v>3804</v>
      </c>
      <c r="BM630" t="s">
        <v>6173</v>
      </c>
      <c r="BN630" t="s">
        <v>74</v>
      </c>
      <c r="BO630" t="s">
        <v>74</v>
      </c>
      <c r="BP630" t="s">
        <v>74</v>
      </c>
      <c r="BQ630" t="s">
        <v>74</v>
      </c>
      <c r="BR630" t="s">
        <v>95</v>
      </c>
      <c r="BS630" t="s">
        <v>6232</v>
      </c>
      <c r="BT630" t="str">
        <f>HYPERLINK("https%3A%2F%2Fwww.webofscience.com%2Fwos%2Fwoscc%2Ffull-record%2FWOS:A1992BW84C00020","View Full Record in Web of Science")</f>
        <v>View Full Record in Web of Science</v>
      </c>
    </row>
    <row r="631" spans="1:72" x14ac:dyDescent="0.15">
      <c r="A631" t="s">
        <v>5767</v>
      </c>
      <c r="B631" t="s">
        <v>74</v>
      </c>
      <c r="C631" t="s">
        <v>74</v>
      </c>
      <c r="D631" t="s">
        <v>6233</v>
      </c>
      <c r="E631" t="s">
        <v>74</v>
      </c>
      <c r="F631" t="s">
        <v>74</v>
      </c>
      <c r="G631" t="s">
        <v>74</v>
      </c>
      <c r="H631" t="s">
        <v>74</v>
      </c>
      <c r="I631" t="s">
        <v>6234</v>
      </c>
      <c r="J631" t="s">
        <v>6235</v>
      </c>
      <c r="K631" t="s">
        <v>6236</v>
      </c>
      <c r="L631" t="s">
        <v>74</v>
      </c>
      <c r="M631" t="s">
        <v>77</v>
      </c>
      <c r="N631" t="s">
        <v>5773</v>
      </c>
      <c r="O631" t="s">
        <v>6237</v>
      </c>
      <c r="P631" t="s">
        <v>6238</v>
      </c>
      <c r="Q631" t="s">
        <v>6239</v>
      </c>
      <c r="R631" t="s">
        <v>74</v>
      </c>
      <c r="S631" t="s">
        <v>6240</v>
      </c>
      <c r="T631" t="s">
        <v>74</v>
      </c>
      <c r="U631" t="s">
        <v>74</v>
      </c>
      <c r="V631" t="s">
        <v>74</v>
      </c>
      <c r="W631" t="s">
        <v>74</v>
      </c>
      <c r="X631" t="s">
        <v>74</v>
      </c>
      <c r="Y631" t="s">
        <v>74</v>
      </c>
      <c r="Z631" t="s">
        <v>74</v>
      </c>
      <c r="AA631" t="s">
        <v>74</v>
      </c>
      <c r="AB631" t="s">
        <v>74</v>
      </c>
      <c r="AC631" t="s">
        <v>74</v>
      </c>
      <c r="AD631" t="s">
        <v>74</v>
      </c>
      <c r="AE631" t="s">
        <v>74</v>
      </c>
      <c r="AF631" t="s">
        <v>74</v>
      </c>
      <c r="AG631">
        <v>0</v>
      </c>
      <c r="AH631">
        <v>48</v>
      </c>
      <c r="AI631">
        <v>96</v>
      </c>
      <c r="AJ631">
        <v>0</v>
      </c>
      <c r="AK631">
        <v>0</v>
      </c>
      <c r="AL631" t="s">
        <v>6241</v>
      </c>
      <c r="AM631" t="s">
        <v>2853</v>
      </c>
      <c r="AN631" t="s">
        <v>6242</v>
      </c>
      <c r="AO631" t="s">
        <v>6243</v>
      </c>
      <c r="AP631" t="s">
        <v>74</v>
      </c>
      <c r="AQ631" t="s">
        <v>6244</v>
      </c>
      <c r="AR631" t="s">
        <v>6245</v>
      </c>
      <c r="AS631" t="s">
        <v>74</v>
      </c>
      <c r="AT631" t="s">
        <v>74</v>
      </c>
      <c r="AU631">
        <v>1992</v>
      </c>
      <c r="AV631">
        <v>23</v>
      </c>
      <c r="AW631" t="s">
        <v>74</v>
      </c>
      <c r="AX631" t="s">
        <v>74</v>
      </c>
      <c r="AY631" t="s">
        <v>74</v>
      </c>
      <c r="AZ631" t="s">
        <v>74</v>
      </c>
      <c r="BA631" t="s">
        <v>74</v>
      </c>
      <c r="BB631">
        <v>1</v>
      </c>
      <c r="BC631">
        <v>3</v>
      </c>
      <c r="BD631" t="s">
        <v>74</v>
      </c>
      <c r="BE631" t="s">
        <v>74</v>
      </c>
      <c r="BF631" t="s">
        <v>74</v>
      </c>
      <c r="BG631" t="s">
        <v>74</v>
      </c>
      <c r="BH631" t="s">
        <v>74</v>
      </c>
      <c r="BI631">
        <v>3</v>
      </c>
      <c r="BJ631" t="s">
        <v>174</v>
      </c>
      <c r="BK631" t="s">
        <v>5781</v>
      </c>
      <c r="BL631" t="s">
        <v>174</v>
      </c>
      <c r="BM631" t="s">
        <v>6246</v>
      </c>
      <c r="BN631" t="s">
        <v>74</v>
      </c>
      <c r="BO631" t="s">
        <v>74</v>
      </c>
      <c r="BP631" t="s">
        <v>74</v>
      </c>
      <c r="BQ631" t="s">
        <v>74</v>
      </c>
      <c r="BR631" t="s">
        <v>95</v>
      </c>
      <c r="BS631" t="s">
        <v>6247</v>
      </c>
      <c r="BT631" t="str">
        <f>HYPERLINK("https%3A%2F%2Fwww.webofscience.com%2Fwos%2Fwoscc%2Ffull-record%2FWOS:A1992BD22X00001","View Full Record in Web of Science")</f>
        <v>View Full Record in Web of Science</v>
      </c>
    </row>
    <row r="632" spans="1:72" x14ac:dyDescent="0.15">
      <c r="A632" t="s">
        <v>5767</v>
      </c>
      <c r="B632" t="s">
        <v>6248</v>
      </c>
      <c r="C632" t="s">
        <v>74</v>
      </c>
      <c r="D632" t="s">
        <v>6233</v>
      </c>
      <c r="E632" t="s">
        <v>74</v>
      </c>
      <c r="F632" t="s">
        <v>6248</v>
      </c>
      <c r="G632" t="s">
        <v>74</v>
      </c>
      <c r="H632" t="s">
        <v>74</v>
      </c>
      <c r="I632" t="s">
        <v>6249</v>
      </c>
      <c r="J632" t="s">
        <v>6235</v>
      </c>
      <c r="K632" t="s">
        <v>6236</v>
      </c>
      <c r="L632" t="s">
        <v>74</v>
      </c>
      <c r="M632" t="s">
        <v>77</v>
      </c>
      <c r="N632" t="s">
        <v>5773</v>
      </c>
      <c r="O632" t="s">
        <v>6237</v>
      </c>
      <c r="P632" t="s">
        <v>6238</v>
      </c>
      <c r="Q632" t="s">
        <v>6239</v>
      </c>
      <c r="R632" t="s">
        <v>74</v>
      </c>
      <c r="S632" t="s">
        <v>6240</v>
      </c>
      <c r="T632" t="s">
        <v>74</v>
      </c>
      <c r="U632" t="s">
        <v>74</v>
      </c>
      <c r="V632" t="s">
        <v>74</v>
      </c>
      <c r="W632" t="s">
        <v>74</v>
      </c>
      <c r="X632" t="s">
        <v>74</v>
      </c>
      <c r="Y632" t="s">
        <v>74</v>
      </c>
      <c r="Z632" t="s">
        <v>74</v>
      </c>
      <c r="AA632" t="s">
        <v>74</v>
      </c>
      <c r="AB632" t="s">
        <v>74</v>
      </c>
      <c r="AC632" t="s">
        <v>74</v>
      </c>
      <c r="AD632" t="s">
        <v>74</v>
      </c>
      <c r="AE632" t="s">
        <v>74</v>
      </c>
      <c r="AF632" t="s">
        <v>74</v>
      </c>
      <c r="AG632">
        <v>0</v>
      </c>
      <c r="AH632">
        <v>2</v>
      </c>
      <c r="AI632">
        <v>2</v>
      </c>
      <c r="AJ632">
        <v>0</v>
      </c>
      <c r="AK632">
        <v>0</v>
      </c>
      <c r="AL632" t="s">
        <v>6241</v>
      </c>
      <c r="AM632" t="s">
        <v>2853</v>
      </c>
      <c r="AN632" t="s">
        <v>6242</v>
      </c>
      <c r="AO632" t="s">
        <v>6243</v>
      </c>
      <c r="AP632" t="s">
        <v>74</v>
      </c>
      <c r="AQ632" t="s">
        <v>6244</v>
      </c>
      <c r="AR632" t="s">
        <v>6245</v>
      </c>
      <c r="AS632" t="s">
        <v>74</v>
      </c>
      <c r="AT632" t="s">
        <v>74</v>
      </c>
      <c r="AU632">
        <v>1992</v>
      </c>
      <c r="AV632">
        <v>23</v>
      </c>
      <c r="AW632" t="s">
        <v>74</v>
      </c>
      <c r="AX632" t="s">
        <v>74</v>
      </c>
      <c r="AY632" t="s">
        <v>74</v>
      </c>
      <c r="AZ632" t="s">
        <v>74</v>
      </c>
      <c r="BA632" t="s">
        <v>74</v>
      </c>
      <c r="BB632">
        <v>4</v>
      </c>
      <c r="BC632">
        <v>10</v>
      </c>
      <c r="BD632" t="s">
        <v>74</v>
      </c>
      <c r="BE632" t="s">
        <v>74</v>
      </c>
      <c r="BF632" t="s">
        <v>74</v>
      </c>
      <c r="BG632" t="s">
        <v>74</v>
      </c>
      <c r="BH632" t="s">
        <v>74</v>
      </c>
      <c r="BI632">
        <v>7</v>
      </c>
      <c r="BJ632" t="s">
        <v>174</v>
      </c>
      <c r="BK632" t="s">
        <v>5781</v>
      </c>
      <c r="BL632" t="s">
        <v>174</v>
      </c>
      <c r="BM632" t="s">
        <v>6246</v>
      </c>
      <c r="BN632" t="s">
        <v>74</v>
      </c>
      <c r="BO632" t="s">
        <v>74</v>
      </c>
      <c r="BP632" t="s">
        <v>74</v>
      </c>
      <c r="BQ632" t="s">
        <v>74</v>
      </c>
      <c r="BR632" t="s">
        <v>95</v>
      </c>
      <c r="BS632" t="s">
        <v>6250</v>
      </c>
      <c r="BT632" t="str">
        <f>HYPERLINK("https%3A%2F%2Fwww.webofscience.com%2Fwos%2Fwoscc%2Ffull-record%2FWOS:A1992BD22X00002","View Full Record in Web of Science")</f>
        <v>View Full Record in Web of Science</v>
      </c>
    </row>
    <row r="633" spans="1:72" x14ac:dyDescent="0.15">
      <c r="A633" t="s">
        <v>5767</v>
      </c>
      <c r="B633" t="s">
        <v>6251</v>
      </c>
      <c r="C633" t="s">
        <v>74</v>
      </c>
      <c r="D633" t="s">
        <v>6233</v>
      </c>
      <c r="E633" t="s">
        <v>74</v>
      </c>
      <c r="F633" t="s">
        <v>6251</v>
      </c>
      <c r="G633" t="s">
        <v>74</v>
      </c>
      <c r="H633" t="s">
        <v>74</v>
      </c>
      <c r="I633" t="s">
        <v>6252</v>
      </c>
      <c r="J633" t="s">
        <v>6235</v>
      </c>
      <c r="K633" t="s">
        <v>6236</v>
      </c>
      <c r="L633" t="s">
        <v>74</v>
      </c>
      <c r="M633" t="s">
        <v>77</v>
      </c>
      <c r="N633" t="s">
        <v>5773</v>
      </c>
      <c r="O633" t="s">
        <v>6237</v>
      </c>
      <c r="P633" t="s">
        <v>6238</v>
      </c>
      <c r="Q633" t="s">
        <v>6239</v>
      </c>
      <c r="R633" t="s">
        <v>74</v>
      </c>
      <c r="S633" t="s">
        <v>6240</v>
      </c>
      <c r="T633" t="s">
        <v>74</v>
      </c>
      <c r="U633" t="s">
        <v>74</v>
      </c>
      <c r="V633" t="s">
        <v>74</v>
      </c>
      <c r="W633" t="s">
        <v>74</v>
      </c>
      <c r="X633" t="s">
        <v>74</v>
      </c>
      <c r="Y633" t="s">
        <v>74</v>
      </c>
      <c r="Z633" t="s">
        <v>74</v>
      </c>
      <c r="AA633" t="s">
        <v>74</v>
      </c>
      <c r="AB633" t="s">
        <v>74</v>
      </c>
      <c r="AC633" t="s">
        <v>74</v>
      </c>
      <c r="AD633" t="s">
        <v>74</v>
      </c>
      <c r="AE633" t="s">
        <v>74</v>
      </c>
      <c r="AF633" t="s">
        <v>74</v>
      </c>
      <c r="AG633">
        <v>0</v>
      </c>
      <c r="AH633">
        <v>0</v>
      </c>
      <c r="AI633">
        <v>0</v>
      </c>
      <c r="AJ633">
        <v>0</v>
      </c>
      <c r="AK633">
        <v>0</v>
      </c>
      <c r="AL633" t="s">
        <v>6241</v>
      </c>
      <c r="AM633" t="s">
        <v>2853</v>
      </c>
      <c r="AN633" t="s">
        <v>6242</v>
      </c>
      <c r="AO633" t="s">
        <v>6243</v>
      </c>
      <c r="AP633" t="s">
        <v>74</v>
      </c>
      <c r="AQ633" t="s">
        <v>6244</v>
      </c>
      <c r="AR633" t="s">
        <v>6245</v>
      </c>
      <c r="AS633" t="s">
        <v>74</v>
      </c>
      <c r="AT633" t="s">
        <v>74</v>
      </c>
      <c r="AU633">
        <v>1992</v>
      </c>
      <c r="AV633">
        <v>23</v>
      </c>
      <c r="AW633" t="s">
        <v>74</v>
      </c>
      <c r="AX633" t="s">
        <v>74</v>
      </c>
      <c r="AY633" t="s">
        <v>74</v>
      </c>
      <c r="AZ633" t="s">
        <v>74</v>
      </c>
      <c r="BA633" t="s">
        <v>74</v>
      </c>
      <c r="BB633">
        <v>11</v>
      </c>
      <c r="BC633">
        <v>14</v>
      </c>
      <c r="BD633" t="s">
        <v>74</v>
      </c>
      <c r="BE633" t="s">
        <v>74</v>
      </c>
      <c r="BF633" t="s">
        <v>74</v>
      </c>
      <c r="BG633" t="s">
        <v>74</v>
      </c>
      <c r="BH633" t="s">
        <v>74</v>
      </c>
      <c r="BI633">
        <v>4</v>
      </c>
      <c r="BJ633" t="s">
        <v>174</v>
      </c>
      <c r="BK633" t="s">
        <v>5781</v>
      </c>
      <c r="BL633" t="s">
        <v>174</v>
      </c>
      <c r="BM633" t="s">
        <v>6246</v>
      </c>
      <c r="BN633" t="s">
        <v>74</v>
      </c>
      <c r="BO633" t="s">
        <v>74</v>
      </c>
      <c r="BP633" t="s">
        <v>74</v>
      </c>
      <c r="BQ633" t="s">
        <v>74</v>
      </c>
      <c r="BR633" t="s">
        <v>95</v>
      </c>
      <c r="BS633" t="s">
        <v>6253</v>
      </c>
      <c r="BT633" t="str">
        <f>HYPERLINK("https%3A%2F%2Fwww.webofscience.com%2Fwos%2Fwoscc%2Ffull-record%2FWOS:A1992BD22X00003","View Full Record in Web of Science")</f>
        <v>View Full Record in Web of Science</v>
      </c>
    </row>
    <row r="634" spans="1:72" x14ac:dyDescent="0.15">
      <c r="A634" t="s">
        <v>5767</v>
      </c>
      <c r="B634" t="s">
        <v>6254</v>
      </c>
      <c r="C634" t="s">
        <v>74</v>
      </c>
      <c r="D634" t="s">
        <v>6233</v>
      </c>
      <c r="E634" t="s">
        <v>74</v>
      </c>
      <c r="F634" t="s">
        <v>6254</v>
      </c>
      <c r="G634" t="s">
        <v>74</v>
      </c>
      <c r="H634" t="s">
        <v>74</v>
      </c>
      <c r="I634" t="s">
        <v>6255</v>
      </c>
      <c r="J634" t="s">
        <v>6235</v>
      </c>
      <c r="K634" t="s">
        <v>6236</v>
      </c>
      <c r="L634" t="s">
        <v>74</v>
      </c>
      <c r="M634" t="s">
        <v>77</v>
      </c>
      <c r="N634" t="s">
        <v>5773</v>
      </c>
      <c r="O634" t="s">
        <v>6237</v>
      </c>
      <c r="P634" t="s">
        <v>6238</v>
      </c>
      <c r="Q634" t="s">
        <v>6239</v>
      </c>
      <c r="R634" t="s">
        <v>74</v>
      </c>
      <c r="S634" t="s">
        <v>6240</v>
      </c>
      <c r="T634" t="s">
        <v>74</v>
      </c>
      <c r="U634" t="s">
        <v>74</v>
      </c>
      <c r="V634" t="s">
        <v>74</v>
      </c>
      <c r="W634" t="s">
        <v>74</v>
      </c>
      <c r="X634" t="s">
        <v>74</v>
      </c>
      <c r="Y634" t="s">
        <v>74</v>
      </c>
      <c r="Z634" t="s">
        <v>74</v>
      </c>
      <c r="AA634" t="s">
        <v>74</v>
      </c>
      <c r="AB634" t="s">
        <v>74</v>
      </c>
      <c r="AC634" t="s">
        <v>74</v>
      </c>
      <c r="AD634" t="s">
        <v>74</v>
      </c>
      <c r="AE634" t="s">
        <v>74</v>
      </c>
      <c r="AF634" t="s">
        <v>74</v>
      </c>
      <c r="AG634">
        <v>0</v>
      </c>
      <c r="AH634">
        <v>0</v>
      </c>
      <c r="AI634">
        <v>0</v>
      </c>
      <c r="AJ634">
        <v>0</v>
      </c>
      <c r="AK634">
        <v>0</v>
      </c>
      <c r="AL634" t="s">
        <v>6241</v>
      </c>
      <c r="AM634" t="s">
        <v>2853</v>
      </c>
      <c r="AN634" t="s">
        <v>6242</v>
      </c>
      <c r="AO634" t="s">
        <v>6243</v>
      </c>
      <c r="AP634" t="s">
        <v>74</v>
      </c>
      <c r="AQ634" t="s">
        <v>6244</v>
      </c>
      <c r="AR634" t="s">
        <v>6245</v>
      </c>
      <c r="AS634" t="s">
        <v>74</v>
      </c>
      <c r="AT634" t="s">
        <v>74</v>
      </c>
      <c r="AU634">
        <v>1992</v>
      </c>
      <c r="AV634">
        <v>23</v>
      </c>
      <c r="AW634" t="s">
        <v>74</v>
      </c>
      <c r="AX634" t="s">
        <v>74</v>
      </c>
      <c r="AY634" t="s">
        <v>74</v>
      </c>
      <c r="AZ634" t="s">
        <v>74</v>
      </c>
      <c r="BA634" t="s">
        <v>74</v>
      </c>
      <c r="BB634">
        <v>15</v>
      </c>
      <c r="BC634">
        <v>18</v>
      </c>
      <c r="BD634" t="s">
        <v>74</v>
      </c>
      <c r="BE634" t="s">
        <v>74</v>
      </c>
      <c r="BF634" t="s">
        <v>74</v>
      </c>
      <c r="BG634" t="s">
        <v>74</v>
      </c>
      <c r="BH634" t="s">
        <v>74</v>
      </c>
      <c r="BI634">
        <v>4</v>
      </c>
      <c r="BJ634" t="s">
        <v>174</v>
      </c>
      <c r="BK634" t="s">
        <v>5781</v>
      </c>
      <c r="BL634" t="s">
        <v>174</v>
      </c>
      <c r="BM634" t="s">
        <v>6246</v>
      </c>
      <c r="BN634" t="s">
        <v>74</v>
      </c>
      <c r="BO634" t="s">
        <v>74</v>
      </c>
      <c r="BP634" t="s">
        <v>74</v>
      </c>
      <c r="BQ634" t="s">
        <v>74</v>
      </c>
      <c r="BR634" t="s">
        <v>95</v>
      </c>
      <c r="BS634" t="s">
        <v>6256</v>
      </c>
      <c r="BT634" t="str">
        <f>HYPERLINK("https%3A%2F%2Fwww.webofscience.com%2Fwos%2Fwoscc%2Ffull-record%2FWOS:A1992BD22X00004","View Full Record in Web of Science")</f>
        <v>View Full Record in Web of Science</v>
      </c>
    </row>
    <row r="635" spans="1:72" x14ac:dyDescent="0.15">
      <c r="A635" t="s">
        <v>5767</v>
      </c>
      <c r="B635" t="s">
        <v>6257</v>
      </c>
      <c r="C635" t="s">
        <v>74</v>
      </c>
      <c r="D635" t="s">
        <v>6233</v>
      </c>
      <c r="E635" t="s">
        <v>74</v>
      </c>
      <c r="F635" t="s">
        <v>6257</v>
      </c>
      <c r="G635" t="s">
        <v>74</v>
      </c>
      <c r="H635" t="s">
        <v>74</v>
      </c>
      <c r="I635" t="s">
        <v>6258</v>
      </c>
      <c r="J635" t="s">
        <v>6235</v>
      </c>
      <c r="K635" t="s">
        <v>6236</v>
      </c>
      <c r="L635" t="s">
        <v>74</v>
      </c>
      <c r="M635" t="s">
        <v>77</v>
      </c>
      <c r="N635" t="s">
        <v>5773</v>
      </c>
      <c r="O635" t="s">
        <v>6237</v>
      </c>
      <c r="P635" t="s">
        <v>6238</v>
      </c>
      <c r="Q635" t="s">
        <v>6239</v>
      </c>
      <c r="R635" t="s">
        <v>74</v>
      </c>
      <c r="S635" t="s">
        <v>6240</v>
      </c>
      <c r="T635" t="s">
        <v>74</v>
      </c>
      <c r="U635" t="s">
        <v>74</v>
      </c>
      <c r="V635" t="s">
        <v>74</v>
      </c>
      <c r="W635" t="s">
        <v>74</v>
      </c>
      <c r="X635" t="s">
        <v>74</v>
      </c>
      <c r="Y635" t="s">
        <v>74</v>
      </c>
      <c r="Z635" t="s">
        <v>74</v>
      </c>
      <c r="AA635" t="s">
        <v>74</v>
      </c>
      <c r="AB635" t="s">
        <v>74</v>
      </c>
      <c r="AC635" t="s">
        <v>74</v>
      </c>
      <c r="AD635" t="s">
        <v>74</v>
      </c>
      <c r="AE635" t="s">
        <v>74</v>
      </c>
      <c r="AF635" t="s">
        <v>74</v>
      </c>
      <c r="AG635">
        <v>0</v>
      </c>
      <c r="AH635">
        <v>0</v>
      </c>
      <c r="AI635">
        <v>0</v>
      </c>
      <c r="AJ635">
        <v>0</v>
      </c>
      <c r="AK635">
        <v>0</v>
      </c>
      <c r="AL635" t="s">
        <v>6241</v>
      </c>
      <c r="AM635" t="s">
        <v>2853</v>
      </c>
      <c r="AN635" t="s">
        <v>6242</v>
      </c>
      <c r="AO635" t="s">
        <v>6243</v>
      </c>
      <c r="AP635" t="s">
        <v>74</v>
      </c>
      <c r="AQ635" t="s">
        <v>6244</v>
      </c>
      <c r="AR635" t="s">
        <v>6245</v>
      </c>
      <c r="AS635" t="s">
        <v>74</v>
      </c>
      <c r="AT635" t="s">
        <v>74</v>
      </c>
      <c r="AU635">
        <v>1992</v>
      </c>
      <c r="AV635">
        <v>23</v>
      </c>
      <c r="AW635" t="s">
        <v>74</v>
      </c>
      <c r="AX635" t="s">
        <v>74</v>
      </c>
      <c r="AY635" t="s">
        <v>74</v>
      </c>
      <c r="AZ635" t="s">
        <v>74</v>
      </c>
      <c r="BA635" t="s">
        <v>74</v>
      </c>
      <c r="BB635">
        <v>19</v>
      </c>
      <c r="BC635">
        <v>22</v>
      </c>
      <c r="BD635" t="s">
        <v>74</v>
      </c>
      <c r="BE635" t="s">
        <v>74</v>
      </c>
      <c r="BF635" t="s">
        <v>74</v>
      </c>
      <c r="BG635" t="s">
        <v>74</v>
      </c>
      <c r="BH635" t="s">
        <v>74</v>
      </c>
      <c r="BI635">
        <v>4</v>
      </c>
      <c r="BJ635" t="s">
        <v>174</v>
      </c>
      <c r="BK635" t="s">
        <v>5781</v>
      </c>
      <c r="BL635" t="s">
        <v>174</v>
      </c>
      <c r="BM635" t="s">
        <v>6246</v>
      </c>
      <c r="BN635" t="s">
        <v>74</v>
      </c>
      <c r="BO635" t="s">
        <v>74</v>
      </c>
      <c r="BP635" t="s">
        <v>74</v>
      </c>
      <c r="BQ635" t="s">
        <v>74</v>
      </c>
      <c r="BR635" t="s">
        <v>95</v>
      </c>
      <c r="BS635" t="s">
        <v>6259</v>
      </c>
      <c r="BT635" t="str">
        <f>HYPERLINK("https%3A%2F%2Fwww.webofscience.com%2Fwos%2Fwoscc%2Ffull-record%2FWOS:A1992BD22X00005","View Full Record in Web of Science")</f>
        <v>View Full Record in Web of Science</v>
      </c>
    </row>
    <row r="636" spans="1:72" x14ac:dyDescent="0.15">
      <c r="A636" t="s">
        <v>5767</v>
      </c>
      <c r="B636" t="s">
        <v>6260</v>
      </c>
      <c r="C636" t="s">
        <v>74</v>
      </c>
      <c r="D636" t="s">
        <v>6233</v>
      </c>
      <c r="E636" t="s">
        <v>74</v>
      </c>
      <c r="F636" t="s">
        <v>6260</v>
      </c>
      <c r="G636" t="s">
        <v>74</v>
      </c>
      <c r="H636" t="s">
        <v>74</v>
      </c>
      <c r="I636" t="s">
        <v>6261</v>
      </c>
      <c r="J636" t="s">
        <v>6235</v>
      </c>
      <c r="K636" t="s">
        <v>6236</v>
      </c>
      <c r="L636" t="s">
        <v>74</v>
      </c>
      <c r="M636" t="s">
        <v>77</v>
      </c>
      <c r="N636" t="s">
        <v>5773</v>
      </c>
      <c r="O636" t="s">
        <v>6237</v>
      </c>
      <c r="P636" t="s">
        <v>6238</v>
      </c>
      <c r="Q636" t="s">
        <v>6239</v>
      </c>
      <c r="R636" t="s">
        <v>74</v>
      </c>
      <c r="S636" t="s">
        <v>6240</v>
      </c>
      <c r="T636" t="s">
        <v>74</v>
      </c>
      <c r="U636" t="s">
        <v>74</v>
      </c>
      <c r="V636" t="s">
        <v>74</v>
      </c>
      <c r="W636" t="s">
        <v>74</v>
      </c>
      <c r="X636" t="s">
        <v>74</v>
      </c>
      <c r="Y636" t="s">
        <v>74</v>
      </c>
      <c r="Z636" t="s">
        <v>74</v>
      </c>
      <c r="AA636" t="s">
        <v>74</v>
      </c>
      <c r="AB636" t="s">
        <v>74</v>
      </c>
      <c r="AC636" t="s">
        <v>74</v>
      </c>
      <c r="AD636" t="s">
        <v>74</v>
      </c>
      <c r="AE636" t="s">
        <v>74</v>
      </c>
      <c r="AF636" t="s">
        <v>74</v>
      </c>
      <c r="AG636">
        <v>0</v>
      </c>
      <c r="AH636">
        <v>0</v>
      </c>
      <c r="AI636">
        <v>0</v>
      </c>
      <c r="AJ636">
        <v>0</v>
      </c>
      <c r="AK636">
        <v>0</v>
      </c>
      <c r="AL636" t="s">
        <v>6241</v>
      </c>
      <c r="AM636" t="s">
        <v>2853</v>
      </c>
      <c r="AN636" t="s">
        <v>6242</v>
      </c>
      <c r="AO636" t="s">
        <v>6243</v>
      </c>
      <c r="AP636" t="s">
        <v>74</v>
      </c>
      <c r="AQ636" t="s">
        <v>6244</v>
      </c>
      <c r="AR636" t="s">
        <v>6245</v>
      </c>
      <c r="AS636" t="s">
        <v>74</v>
      </c>
      <c r="AT636" t="s">
        <v>74</v>
      </c>
      <c r="AU636">
        <v>1992</v>
      </c>
      <c r="AV636">
        <v>23</v>
      </c>
      <c r="AW636" t="s">
        <v>74</v>
      </c>
      <c r="AX636" t="s">
        <v>74</v>
      </c>
      <c r="AY636" t="s">
        <v>74</v>
      </c>
      <c r="AZ636" t="s">
        <v>74</v>
      </c>
      <c r="BA636" t="s">
        <v>74</v>
      </c>
      <c r="BB636">
        <v>23</v>
      </c>
      <c r="BC636">
        <v>26</v>
      </c>
      <c r="BD636" t="s">
        <v>74</v>
      </c>
      <c r="BE636" t="s">
        <v>74</v>
      </c>
      <c r="BF636" t="s">
        <v>74</v>
      </c>
      <c r="BG636" t="s">
        <v>74</v>
      </c>
      <c r="BH636" t="s">
        <v>74</v>
      </c>
      <c r="BI636">
        <v>4</v>
      </c>
      <c r="BJ636" t="s">
        <v>174</v>
      </c>
      <c r="BK636" t="s">
        <v>5781</v>
      </c>
      <c r="BL636" t="s">
        <v>174</v>
      </c>
      <c r="BM636" t="s">
        <v>6246</v>
      </c>
      <c r="BN636" t="s">
        <v>74</v>
      </c>
      <c r="BO636" t="s">
        <v>74</v>
      </c>
      <c r="BP636" t="s">
        <v>74</v>
      </c>
      <c r="BQ636" t="s">
        <v>74</v>
      </c>
      <c r="BR636" t="s">
        <v>95</v>
      </c>
      <c r="BS636" t="s">
        <v>6262</v>
      </c>
      <c r="BT636" t="str">
        <f>HYPERLINK("https%3A%2F%2Fwww.webofscience.com%2Fwos%2Fwoscc%2Ffull-record%2FWOS:A1992BD22X00006","View Full Record in Web of Science")</f>
        <v>View Full Record in Web of Science</v>
      </c>
    </row>
    <row r="637" spans="1:72" x14ac:dyDescent="0.15">
      <c r="A637" t="s">
        <v>5767</v>
      </c>
      <c r="B637" t="s">
        <v>6263</v>
      </c>
      <c r="C637" t="s">
        <v>74</v>
      </c>
      <c r="D637" t="s">
        <v>6233</v>
      </c>
      <c r="E637" t="s">
        <v>74</v>
      </c>
      <c r="F637" t="s">
        <v>6263</v>
      </c>
      <c r="G637" t="s">
        <v>74</v>
      </c>
      <c r="H637" t="s">
        <v>74</v>
      </c>
      <c r="I637" t="s">
        <v>6264</v>
      </c>
      <c r="J637" t="s">
        <v>6235</v>
      </c>
      <c r="K637" t="s">
        <v>6236</v>
      </c>
      <c r="L637" t="s">
        <v>74</v>
      </c>
      <c r="M637" t="s">
        <v>77</v>
      </c>
      <c r="N637" t="s">
        <v>5773</v>
      </c>
      <c r="O637" t="s">
        <v>6237</v>
      </c>
      <c r="P637" t="s">
        <v>6238</v>
      </c>
      <c r="Q637" t="s">
        <v>6239</v>
      </c>
      <c r="R637" t="s">
        <v>74</v>
      </c>
      <c r="S637" t="s">
        <v>6240</v>
      </c>
      <c r="T637" t="s">
        <v>74</v>
      </c>
      <c r="U637" t="s">
        <v>74</v>
      </c>
      <c r="V637" t="s">
        <v>74</v>
      </c>
      <c r="W637" t="s">
        <v>74</v>
      </c>
      <c r="X637" t="s">
        <v>74</v>
      </c>
      <c r="Y637" t="s">
        <v>74</v>
      </c>
      <c r="Z637" t="s">
        <v>74</v>
      </c>
      <c r="AA637" t="s">
        <v>74</v>
      </c>
      <c r="AB637" t="s">
        <v>74</v>
      </c>
      <c r="AC637" t="s">
        <v>74</v>
      </c>
      <c r="AD637" t="s">
        <v>74</v>
      </c>
      <c r="AE637" t="s">
        <v>74</v>
      </c>
      <c r="AF637" t="s">
        <v>74</v>
      </c>
      <c r="AG637">
        <v>0</v>
      </c>
      <c r="AH637">
        <v>0</v>
      </c>
      <c r="AI637">
        <v>0</v>
      </c>
      <c r="AJ637">
        <v>0</v>
      </c>
      <c r="AK637">
        <v>0</v>
      </c>
      <c r="AL637" t="s">
        <v>6241</v>
      </c>
      <c r="AM637" t="s">
        <v>2853</v>
      </c>
      <c r="AN637" t="s">
        <v>6242</v>
      </c>
      <c r="AO637" t="s">
        <v>6243</v>
      </c>
      <c r="AP637" t="s">
        <v>74</v>
      </c>
      <c r="AQ637" t="s">
        <v>6244</v>
      </c>
      <c r="AR637" t="s">
        <v>6245</v>
      </c>
      <c r="AS637" t="s">
        <v>74</v>
      </c>
      <c r="AT637" t="s">
        <v>74</v>
      </c>
      <c r="AU637">
        <v>1992</v>
      </c>
      <c r="AV637">
        <v>23</v>
      </c>
      <c r="AW637" t="s">
        <v>74</v>
      </c>
      <c r="AX637" t="s">
        <v>74</v>
      </c>
      <c r="AY637" t="s">
        <v>74</v>
      </c>
      <c r="AZ637" t="s">
        <v>74</v>
      </c>
      <c r="BA637" t="s">
        <v>74</v>
      </c>
      <c r="BB637">
        <v>27</v>
      </c>
      <c r="BC637">
        <v>31</v>
      </c>
      <c r="BD637" t="s">
        <v>74</v>
      </c>
      <c r="BE637" t="s">
        <v>74</v>
      </c>
      <c r="BF637" t="s">
        <v>74</v>
      </c>
      <c r="BG637" t="s">
        <v>74</v>
      </c>
      <c r="BH637" t="s">
        <v>74</v>
      </c>
      <c r="BI637">
        <v>5</v>
      </c>
      <c r="BJ637" t="s">
        <v>174</v>
      </c>
      <c r="BK637" t="s">
        <v>5781</v>
      </c>
      <c r="BL637" t="s">
        <v>174</v>
      </c>
      <c r="BM637" t="s">
        <v>6246</v>
      </c>
      <c r="BN637" t="s">
        <v>74</v>
      </c>
      <c r="BO637" t="s">
        <v>74</v>
      </c>
      <c r="BP637" t="s">
        <v>74</v>
      </c>
      <c r="BQ637" t="s">
        <v>74</v>
      </c>
      <c r="BR637" t="s">
        <v>95</v>
      </c>
      <c r="BS637" t="s">
        <v>6265</v>
      </c>
      <c r="BT637" t="str">
        <f>HYPERLINK("https%3A%2F%2Fwww.webofscience.com%2Fwos%2Fwoscc%2Ffull-record%2FWOS:A1992BD22X00007","View Full Record in Web of Science")</f>
        <v>View Full Record in Web of Science</v>
      </c>
    </row>
    <row r="638" spans="1:72" x14ac:dyDescent="0.15">
      <c r="A638" t="s">
        <v>5767</v>
      </c>
      <c r="B638" t="s">
        <v>6266</v>
      </c>
      <c r="C638" t="s">
        <v>74</v>
      </c>
      <c r="D638" t="s">
        <v>6233</v>
      </c>
      <c r="E638" t="s">
        <v>74</v>
      </c>
      <c r="F638" t="s">
        <v>6266</v>
      </c>
      <c r="G638" t="s">
        <v>74</v>
      </c>
      <c r="H638" t="s">
        <v>74</v>
      </c>
      <c r="I638" t="s">
        <v>6267</v>
      </c>
      <c r="J638" t="s">
        <v>6235</v>
      </c>
      <c r="K638" t="s">
        <v>6236</v>
      </c>
      <c r="L638" t="s">
        <v>74</v>
      </c>
      <c r="M638" t="s">
        <v>77</v>
      </c>
      <c r="N638" t="s">
        <v>5773</v>
      </c>
      <c r="O638" t="s">
        <v>6237</v>
      </c>
      <c r="P638" t="s">
        <v>6238</v>
      </c>
      <c r="Q638" t="s">
        <v>6239</v>
      </c>
      <c r="R638" t="s">
        <v>74</v>
      </c>
      <c r="S638" t="s">
        <v>6240</v>
      </c>
      <c r="T638" t="s">
        <v>74</v>
      </c>
      <c r="U638" t="s">
        <v>74</v>
      </c>
      <c r="V638" t="s">
        <v>74</v>
      </c>
      <c r="W638" t="s">
        <v>74</v>
      </c>
      <c r="X638" t="s">
        <v>74</v>
      </c>
      <c r="Y638" t="s">
        <v>74</v>
      </c>
      <c r="Z638" t="s">
        <v>74</v>
      </c>
      <c r="AA638" t="s">
        <v>74</v>
      </c>
      <c r="AB638" t="s">
        <v>74</v>
      </c>
      <c r="AC638" t="s">
        <v>74</v>
      </c>
      <c r="AD638" t="s">
        <v>74</v>
      </c>
      <c r="AE638" t="s">
        <v>74</v>
      </c>
      <c r="AF638" t="s">
        <v>74</v>
      </c>
      <c r="AG638">
        <v>0</v>
      </c>
      <c r="AH638">
        <v>0</v>
      </c>
      <c r="AI638">
        <v>0</v>
      </c>
      <c r="AJ638">
        <v>0</v>
      </c>
      <c r="AK638">
        <v>0</v>
      </c>
      <c r="AL638" t="s">
        <v>6241</v>
      </c>
      <c r="AM638" t="s">
        <v>2853</v>
      </c>
      <c r="AN638" t="s">
        <v>6242</v>
      </c>
      <c r="AO638" t="s">
        <v>6243</v>
      </c>
      <c r="AP638" t="s">
        <v>74</v>
      </c>
      <c r="AQ638" t="s">
        <v>6244</v>
      </c>
      <c r="AR638" t="s">
        <v>6245</v>
      </c>
      <c r="AS638" t="s">
        <v>74</v>
      </c>
      <c r="AT638" t="s">
        <v>74</v>
      </c>
      <c r="AU638">
        <v>1992</v>
      </c>
      <c r="AV638">
        <v>23</v>
      </c>
      <c r="AW638" t="s">
        <v>74</v>
      </c>
      <c r="AX638" t="s">
        <v>74</v>
      </c>
      <c r="AY638" t="s">
        <v>74</v>
      </c>
      <c r="AZ638" t="s">
        <v>74</v>
      </c>
      <c r="BA638" t="s">
        <v>74</v>
      </c>
      <c r="BB638">
        <v>32</v>
      </c>
      <c r="BC638">
        <v>35</v>
      </c>
      <c r="BD638" t="s">
        <v>74</v>
      </c>
      <c r="BE638" t="s">
        <v>74</v>
      </c>
      <c r="BF638" t="s">
        <v>74</v>
      </c>
      <c r="BG638" t="s">
        <v>74</v>
      </c>
      <c r="BH638" t="s">
        <v>74</v>
      </c>
      <c r="BI638">
        <v>4</v>
      </c>
      <c r="BJ638" t="s">
        <v>174</v>
      </c>
      <c r="BK638" t="s">
        <v>5781</v>
      </c>
      <c r="BL638" t="s">
        <v>174</v>
      </c>
      <c r="BM638" t="s">
        <v>6246</v>
      </c>
      <c r="BN638" t="s">
        <v>74</v>
      </c>
      <c r="BO638" t="s">
        <v>74</v>
      </c>
      <c r="BP638" t="s">
        <v>74</v>
      </c>
      <c r="BQ638" t="s">
        <v>74</v>
      </c>
      <c r="BR638" t="s">
        <v>95</v>
      </c>
      <c r="BS638" t="s">
        <v>6268</v>
      </c>
      <c r="BT638" t="str">
        <f>HYPERLINK("https%3A%2F%2Fwww.webofscience.com%2Fwos%2Fwoscc%2Ffull-record%2FWOS:A1992BD22X00008","View Full Record in Web of Science")</f>
        <v>View Full Record in Web of Science</v>
      </c>
    </row>
    <row r="639" spans="1:72" x14ac:dyDescent="0.15">
      <c r="A639" t="s">
        <v>72</v>
      </c>
      <c r="B639" t="s">
        <v>6269</v>
      </c>
      <c r="C639" t="s">
        <v>74</v>
      </c>
      <c r="D639" t="s">
        <v>74</v>
      </c>
      <c r="E639" t="s">
        <v>74</v>
      </c>
      <c r="F639" t="s">
        <v>6269</v>
      </c>
      <c r="G639" t="s">
        <v>74</v>
      </c>
      <c r="H639" t="s">
        <v>74</v>
      </c>
      <c r="I639" t="s">
        <v>6270</v>
      </c>
      <c r="J639" t="s">
        <v>6271</v>
      </c>
      <c r="K639" t="s">
        <v>74</v>
      </c>
      <c r="L639" t="s">
        <v>74</v>
      </c>
      <c r="M639" t="s">
        <v>77</v>
      </c>
      <c r="N639" t="s">
        <v>78</v>
      </c>
      <c r="O639" t="s">
        <v>74</v>
      </c>
      <c r="P639" t="s">
        <v>74</v>
      </c>
      <c r="Q639" t="s">
        <v>74</v>
      </c>
      <c r="R639" t="s">
        <v>74</v>
      </c>
      <c r="S639" t="s">
        <v>74</v>
      </c>
      <c r="T639" t="s">
        <v>74</v>
      </c>
      <c r="U639" t="s">
        <v>6272</v>
      </c>
      <c r="V639" t="s">
        <v>6273</v>
      </c>
      <c r="W639" t="s">
        <v>74</v>
      </c>
      <c r="X639" t="s">
        <v>74</v>
      </c>
      <c r="Y639" t="s">
        <v>6274</v>
      </c>
      <c r="Z639" t="s">
        <v>74</v>
      </c>
      <c r="AA639" t="s">
        <v>74</v>
      </c>
      <c r="AB639" t="s">
        <v>74</v>
      </c>
      <c r="AC639" t="s">
        <v>74</v>
      </c>
      <c r="AD639" t="s">
        <v>74</v>
      </c>
      <c r="AE639" t="s">
        <v>74</v>
      </c>
      <c r="AF639" t="s">
        <v>74</v>
      </c>
      <c r="AG639">
        <v>35</v>
      </c>
      <c r="AH639">
        <v>7</v>
      </c>
      <c r="AI639">
        <v>8</v>
      </c>
      <c r="AJ639">
        <v>0</v>
      </c>
      <c r="AK639">
        <v>7</v>
      </c>
      <c r="AL639" t="s">
        <v>1059</v>
      </c>
      <c r="AM639" t="s">
        <v>84</v>
      </c>
      <c r="AN639" t="s">
        <v>1060</v>
      </c>
      <c r="AO639" t="s">
        <v>6275</v>
      </c>
      <c r="AP639" t="s">
        <v>74</v>
      </c>
      <c r="AQ639" t="s">
        <v>74</v>
      </c>
      <c r="AR639" t="s">
        <v>6276</v>
      </c>
      <c r="AS639" t="s">
        <v>6277</v>
      </c>
      <c r="AT639" t="s">
        <v>74</v>
      </c>
      <c r="AU639">
        <v>1992</v>
      </c>
      <c r="AV639">
        <v>41</v>
      </c>
      <c r="AW639">
        <v>2</v>
      </c>
      <c r="AX639" t="s">
        <v>74</v>
      </c>
      <c r="AY639" t="s">
        <v>74</v>
      </c>
      <c r="AZ639" t="s">
        <v>74</v>
      </c>
      <c r="BA639" t="s">
        <v>74</v>
      </c>
      <c r="BB639">
        <v>137</v>
      </c>
      <c r="BC639">
        <v>147</v>
      </c>
      <c r="BD639" t="s">
        <v>74</v>
      </c>
      <c r="BE639" t="s">
        <v>6278</v>
      </c>
      <c r="BF639" t="str">
        <f>HYPERLINK("http://dx.doi.org/10.1016/0306-2619(92)90041-9","http://dx.doi.org/10.1016/0306-2619(92)90041-9")</f>
        <v>http://dx.doi.org/10.1016/0306-2619(92)90041-9</v>
      </c>
      <c r="BG639" t="s">
        <v>74</v>
      </c>
      <c r="BH639" t="s">
        <v>74</v>
      </c>
      <c r="BI639">
        <v>11</v>
      </c>
      <c r="BJ639" t="s">
        <v>6279</v>
      </c>
      <c r="BK639" t="s">
        <v>92</v>
      </c>
      <c r="BL639" t="s">
        <v>6280</v>
      </c>
      <c r="BM639" t="s">
        <v>6281</v>
      </c>
      <c r="BN639" t="s">
        <v>74</v>
      </c>
      <c r="BO639" t="s">
        <v>74</v>
      </c>
      <c r="BP639" t="s">
        <v>74</v>
      </c>
      <c r="BQ639" t="s">
        <v>74</v>
      </c>
      <c r="BR639" t="s">
        <v>95</v>
      </c>
      <c r="BS639" t="s">
        <v>6282</v>
      </c>
      <c r="BT639" t="str">
        <f>HYPERLINK("https%3A%2F%2Fwww.webofscience.com%2Fwos%2Fwoscc%2Ffull-record%2FWOS:A1992HD38200003","View Full Record in Web of Science")</f>
        <v>View Full Record in Web of Science</v>
      </c>
    </row>
    <row r="640" spans="1:72" x14ac:dyDescent="0.15">
      <c r="A640" t="s">
        <v>72</v>
      </c>
      <c r="B640" t="s">
        <v>6283</v>
      </c>
      <c r="C640" t="s">
        <v>74</v>
      </c>
      <c r="D640" t="s">
        <v>74</v>
      </c>
      <c r="E640" t="s">
        <v>74</v>
      </c>
      <c r="F640" t="s">
        <v>6283</v>
      </c>
      <c r="G640" t="s">
        <v>74</v>
      </c>
      <c r="H640" t="s">
        <v>74</v>
      </c>
      <c r="I640" t="s">
        <v>6284</v>
      </c>
      <c r="J640" t="s">
        <v>6271</v>
      </c>
      <c r="K640" t="s">
        <v>74</v>
      </c>
      <c r="L640" t="s">
        <v>74</v>
      </c>
      <c r="M640" t="s">
        <v>77</v>
      </c>
      <c r="N640" t="s">
        <v>78</v>
      </c>
      <c r="O640" t="s">
        <v>74</v>
      </c>
      <c r="P640" t="s">
        <v>74</v>
      </c>
      <c r="Q640" t="s">
        <v>74</v>
      </c>
      <c r="R640" t="s">
        <v>74</v>
      </c>
      <c r="S640" t="s">
        <v>74</v>
      </c>
      <c r="T640" t="s">
        <v>74</v>
      </c>
      <c r="U640" t="s">
        <v>6285</v>
      </c>
      <c r="V640" t="s">
        <v>6286</v>
      </c>
      <c r="W640" t="s">
        <v>74</v>
      </c>
      <c r="X640" t="s">
        <v>74</v>
      </c>
      <c r="Y640" t="s">
        <v>6274</v>
      </c>
      <c r="Z640" t="s">
        <v>74</v>
      </c>
      <c r="AA640" t="s">
        <v>74</v>
      </c>
      <c r="AB640" t="s">
        <v>74</v>
      </c>
      <c r="AC640" t="s">
        <v>74</v>
      </c>
      <c r="AD640" t="s">
        <v>74</v>
      </c>
      <c r="AE640" t="s">
        <v>74</v>
      </c>
      <c r="AF640" t="s">
        <v>74</v>
      </c>
      <c r="AG640">
        <v>53</v>
      </c>
      <c r="AH640">
        <v>12</v>
      </c>
      <c r="AI640">
        <v>16</v>
      </c>
      <c r="AJ640">
        <v>1</v>
      </c>
      <c r="AK640">
        <v>4</v>
      </c>
      <c r="AL640" t="s">
        <v>1059</v>
      </c>
      <c r="AM640" t="s">
        <v>84</v>
      </c>
      <c r="AN640" t="s">
        <v>1060</v>
      </c>
      <c r="AO640" t="s">
        <v>6275</v>
      </c>
      <c r="AP640" t="s">
        <v>74</v>
      </c>
      <c r="AQ640" t="s">
        <v>74</v>
      </c>
      <c r="AR640" t="s">
        <v>6276</v>
      </c>
      <c r="AS640" t="s">
        <v>6277</v>
      </c>
      <c r="AT640" t="s">
        <v>74</v>
      </c>
      <c r="AU640">
        <v>1992</v>
      </c>
      <c r="AV640">
        <v>41</v>
      </c>
      <c r="AW640">
        <v>3</v>
      </c>
      <c r="AX640" t="s">
        <v>74</v>
      </c>
      <c r="AY640" t="s">
        <v>74</v>
      </c>
      <c r="AZ640" t="s">
        <v>74</v>
      </c>
      <c r="BA640" t="s">
        <v>74</v>
      </c>
      <c r="BB640">
        <v>177</v>
      </c>
      <c r="BC640">
        <v>200</v>
      </c>
      <c r="BD640" t="s">
        <v>74</v>
      </c>
      <c r="BE640" t="s">
        <v>6287</v>
      </c>
      <c r="BF640" t="str">
        <f>HYPERLINK("http://dx.doi.org/10.1016/0306-2619(92)90002-S","http://dx.doi.org/10.1016/0306-2619(92)90002-S")</f>
        <v>http://dx.doi.org/10.1016/0306-2619(92)90002-S</v>
      </c>
      <c r="BG640" t="s">
        <v>74</v>
      </c>
      <c r="BH640" t="s">
        <v>74</v>
      </c>
      <c r="BI640">
        <v>24</v>
      </c>
      <c r="BJ640" t="s">
        <v>6279</v>
      </c>
      <c r="BK640" t="s">
        <v>92</v>
      </c>
      <c r="BL640" t="s">
        <v>6280</v>
      </c>
      <c r="BM640" t="s">
        <v>6288</v>
      </c>
      <c r="BN640" t="s">
        <v>74</v>
      </c>
      <c r="BO640" t="s">
        <v>74</v>
      </c>
      <c r="BP640" t="s">
        <v>74</v>
      </c>
      <c r="BQ640" t="s">
        <v>74</v>
      </c>
      <c r="BR640" t="s">
        <v>95</v>
      </c>
      <c r="BS640" t="s">
        <v>6289</v>
      </c>
      <c r="BT640" t="str">
        <f>HYPERLINK("https%3A%2F%2Fwww.webofscience.com%2Fwos%2Fwoscc%2Ffull-record%2FWOS:A1992HE51400002","View Full Record in Web of Science")</f>
        <v>View Full Record in Web of Science</v>
      </c>
    </row>
    <row r="641" spans="1:72" x14ac:dyDescent="0.15">
      <c r="A641" t="s">
        <v>72</v>
      </c>
      <c r="B641" t="s">
        <v>6290</v>
      </c>
      <c r="C641" t="s">
        <v>74</v>
      </c>
      <c r="D641" t="s">
        <v>74</v>
      </c>
      <c r="E641" t="s">
        <v>74</v>
      </c>
      <c r="F641" t="s">
        <v>6290</v>
      </c>
      <c r="G641" t="s">
        <v>74</v>
      </c>
      <c r="H641" t="s">
        <v>74</v>
      </c>
      <c r="I641" t="s">
        <v>6291</v>
      </c>
      <c r="J641" t="s">
        <v>6292</v>
      </c>
      <c r="K641" t="s">
        <v>74</v>
      </c>
      <c r="L641" t="s">
        <v>74</v>
      </c>
      <c r="M641" t="s">
        <v>77</v>
      </c>
      <c r="N641" t="s">
        <v>78</v>
      </c>
      <c r="O641" t="s">
        <v>74</v>
      </c>
      <c r="P641" t="s">
        <v>74</v>
      </c>
      <c r="Q641" t="s">
        <v>74</v>
      </c>
      <c r="R641" t="s">
        <v>74</v>
      </c>
      <c r="S641" t="s">
        <v>74</v>
      </c>
      <c r="T641" t="s">
        <v>74</v>
      </c>
      <c r="U641" t="s">
        <v>6293</v>
      </c>
      <c r="V641" t="s">
        <v>74</v>
      </c>
      <c r="W641" t="s">
        <v>6294</v>
      </c>
      <c r="X641" t="s">
        <v>6295</v>
      </c>
      <c r="Y641" t="s">
        <v>74</v>
      </c>
      <c r="Z641" t="s">
        <v>74</v>
      </c>
      <c r="AA641" t="s">
        <v>6296</v>
      </c>
      <c r="AB641" t="s">
        <v>6297</v>
      </c>
      <c r="AC641" t="s">
        <v>74</v>
      </c>
      <c r="AD641" t="s">
        <v>74</v>
      </c>
      <c r="AE641" t="s">
        <v>74</v>
      </c>
      <c r="AF641" t="s">
        <v>74</v>
      </c>
      <c r="AG641">
        <v>32</v>
      </c>
      <c r="AH641">
        <v>52</v>
      </c>
      <c r="AI641">
        <v>54</v>
      </c>
      <c r="AJ641">
        <v>1</v>
      </c>
      <c r="AK641">
        <v>12</v>
      </c>
      <c r="AL641" t="s">
        <v>817</v>
      </c>
      <c r="AM641" t="s">
        <v>818</v>
      </c>
      <c r="AN641" t="s">
        <v>819</v>
      </c>
      <c r="AO641" t="s">
        <v>6298</v>
      </c>
      <c r="AP641" t="s">
        <v>74</v>
      </c>
      <c r="AQ641" t="s">
        <v>74</v>
      </c>
      <c r="AR641" t="s">
        <v>6299</v>
      </c>
      <c r="AS641" t="s">
        <v>6300</v>
      </c>
      <c r="AT641" t="s">
        <v>6301</v>
      </c>
      <c r="AU641">
        <v>1992</v>
      </c>
      <c r="AV641">
        <v>292</v>
      </c>
      <c r="AW641">
        <v>1</v>
      </c>
      <c r="AX641" t="s">
        <v>74</v>
      </c>
      <c r="AY641" t="s">
        <v>74</v>
      </c>
      <c r="AZ641" t="s">
        <v>74</v>
      </c>
      <c r="BA641" t="s">
        <v>74</v>
      </c>
      <c r="BB641">
        <v>295</v>
      </c>
      <c r="BC641">
        <v>302</v>
      </c>
      <c r="BD641" t="s">
        <v>74</v>
      </c>
      <c r="BE641" t="s">
        <v>6302</v>
      </c>
      <c r="BF641" t="str">
        <f>HYPERLINK("http://dx.doi.org/10.1016/0003-9861(92)90082-8","http://dx.doi.org/10.1016/0003-9861(92)90082-8")</f>
        <v>http://dx.doi.org/10.1016/0003-9861(92)90082-8</v>
      </c>
      <c r="BG641" t="s">
        <v>74</v>
      </c>
      <c r="BH641" t="s">
        <v>74</v>
      </c>
      <c r="BI641">
        <v>8</v>
      </c>
      <c r="BJ641" t="s">
        <v>2957</v>
      </c>
      <c r="BK641" t="s">
        <v>92</v>
      </c>
      <c r="BL641" t="s">
        <v>2957</v>
      </c>
      <c r="BM641" t="s">
        <v>6303</v>
      </c>
      <c r="BN641">
        <v>1727645</v>
      </c>
      <c r="BO641" t="s">
        <v>74</v>
      </c>
      <c r="BP641" t="s">
        <v>74</v>
      </c>
      <c r="BQ641" t="s">
        <v>74</v>
      </c>
      <c r="BR641" t="s">
        <v>95</v>
      </c>
      <c r="BS641" t="s">
        <v>6304</v>
      </c>
      <c r="BT641" t="str">
        <f>HYPERLINK("https%3A%2F%2Fwww.webofscience.com%2Fwos%2Fwoscc%2Ffull-record%2FWOS:A1992GV11000040","View Full Record in Web of Science")</f>
        <v>View Full Record in Web of Science</v>
      </c>
    </row>
    <row r="642" spans="1:72" x14ac:dyDescent="0.15">
      <c r="A642" t="s">
        <v>72</v>
      </c>
      <c r="B642" t="s">
        <v>6305</v>
      </c>
      <c r="C642" t="s">
        <v>74</v>
      </c>
      <c r="D642" t="s">
        <v>74</v>
      </c>
      <c r="E642" t="s">
        <v>74</v>
      </c>
      <c r="F642" t="s">
        <v>6305</v>
      </c>
      <c r="G642" t="s">
        <v>74</v>
      </c>
      <c r="H642" t="s">
        <v>74</v>
      </c>
      <c r="I642" t="s">
        <v>6306</v>
      </c>
      <c r="J642" t="s">
        <v>6307</v>
      </c>
      <c r="K642" t="s">
        <v>74</v>
      </c>
      <c r="L642" t="s">
        <v>74</v>
      </c>
      <c r="M642" t="s">
        <v>77</v>
      </c>
      <c r="N642" t="s">
        <v>337</v>
      </c>
      <c r="O642" t="s">
        <v>74</v>
      </c>
      <c r="P642" t="s">
        <v>74</v>
      </c>
      <c r="Q642" t="s">
        <v>74</v>
      </c>
      <c r="R642" t="s">
        <v>74</v>
      </c>
      <c r="S642" t="s">
        <v>74</v>
      </c>
      <c r="T642" t="s">
        <v>74</v>
      </c>
      <c r="U642" t="s">
        <v>6308</v>
      </c>
      <c r="V642" t="s">
        <v>6309</v>
      </c>
      <c r="W642" t="s">
        <v>6310</v>
      </c>
      <c r="X642" t="s">
        <v>6311</v>
      </c>
      <c r="Y642" t="s">
        <v>74</v>
      </c>
      <c r="Z642" t="s">
        <v>74</v>
      </c>
      <c r="AA642" t="s">
        <v>74</v>
      </c>
      <c r="AB642" t="s">
        <v>74</v>
      </c>
      <c r="AC642" t="s">
        <v>74</v>
      </c>
      <c r="AD642" t="s">
        <v>74</v>
      </c>
      <c r="AE642" t="s">
        <v>74</v>
      </c>
      <c r="AF642" t="s">
        <v>74</v>
      </c>
      <c r="AG642">
        <v>12</v>
      </c>
      <c r="AH642">
        <v>16</v>
      </c>
      <c r="AI642">
        <v>17</v>
      </c>
      <c r="AJ642">
        <v>1</v>
      </c>
      <c r="AK642">
        <v>6</v>
      </c>
      <c r="AL642" t="s">
        <v>6312</v>
      </c>
      <c r="AM642" t="s">
        <v>6313</v>
      </c>
      <c r="AN642" t="s">
        <v>6314</v>
      </c>
      <c r="AO642" t="s">
        <v>6315</v>
      </c>
      <c r="AP642" t="s">
        <v>6316</v>
      </c>
      <c r="AQ642" t="s">
        <v>74</v>
      </c>
      <c r="AR642" t="s">
        <v>6317</v>
      </c>
      <c r="AS642" t="s">
        <v>6318</v>
      </c>
      <c r="AT642" t="s">
        <v>74</v>
      </c>
      <c r="AU642">
        <v>1992</v>
      </c>
      <c r="AV642">
        <v>123</v>
      </c>
      <c r="AW642" t="s">
        <v>749</v>
      </c>
      <c r="AX642" t="s">
        <v>74</v>
      </c>
      <c r="AY642" t="s">
        <v>74</v>
      </c>
      <c r="AZ642" t="s">
        <v>74</v>
      </c>
      <c r="BA642" t="s">
        <v>74</v>
      </c>
      <c r="BB642">
        <v>421</v>
      </c>
      <c r="BC642">
        <v>424</v>
      </c>
      <c r="BD642" t="s">
        <v>74</v>
      </c>
      <c r="BE642" t="s">
        <v>6319</v>
      </c>
      <c r="BF642" t="str">
        <f>HYPERLINK("http://dx.doi.org/10.1007/BF01317275","http://dx.doi.org/10.1007/BF01317275")</f>
        <v>http://dx.doi.org/10.1007/BF01317275</v>
      </c>
      <c r="BG642" t="s">
        <v>74</v>
      </c>
      <c r="BH642" t="s">
        <v>74</v>
      </c>
      <c r="BI642">
        <v>4</v>
      </c>
      <c r="BJ642" t="s">
        <v>6320</v>
      </c>
      <c r="BK642" t="s">
        <v>92</v>
      </c>
      <c r="BL642" t="s">
        <v>6320</v>
      </c>
      <c r="BM642" t="s">
        <v>6321</v>
      </c>
      <c r="BN642">
        <v>1562238</v>
      </c>
      <c r="BO642" t="s">
        <v>74</v>
      </c>
      <c r="BP642" t="s">
        <v>74</v>
      </c>
      <c r="BQ642" t="s">
        <v>74</v>
      </c>
      <c r="BR642" t="s">
        <v>95</v>
      </c>
      <c r="BS642" t="s">
        <v>6322</v>
      </c>
      <c r="BT642" t="str">
        <f>HYPERLINK("https%3A%2F%2Fwww.webofscience.com%2Fwos%2Fwoscc%2Ffull-record%2FWOS:A1992HM33200015","View Full Record in Web of Science")</f>
        <v>View Full Record in Web of Science</v>
      </c>
    </row>
    <row r="643" spans="1:72" x14ac:dyDescent="0.15">
      <c r="A643" t="s">
        <v>72</v>
      </c>
      <c r="B643" t="s">
        <v>6323</v>
      </c>
      <c r="C643" t="s">
        <v>74</v>
      </c>
      <c r="D643" t="s">
        <v>74</v>
      </c>
      <c r="E643" t="s">
        <v>74</v>
      </c>
      <c r="F643" t="s">
        <v>6323</v>
      </c>
      <c r="G643" t="s">
        <v>74</v>
      </c>
      <c r="H643" t="s">
        <v>74</v>
      </c>
      <c r="I643" t="s">
        <v>6324</v>
      </c>
      <c r="J643" t="s">
        <v>6325</v>
      </c>
      <c r="K643" t="s">
        <v>74</v>
      </c>
      <c r="L643" t="s">
        <v>74</v>
      </c>
      <c r="M643" t="s">
        <v>77</v>
      </c>
      <c r="N643" t="s">
        <v>78</v>
      </c>
      <c r="O643" t="s">
        <v>74</v>
      </c>
      <c r="P643" t="s">
        <v>74</v>
      </c>
      <c r="Q643" t="s">
        <v>74</v>
      </c>
      <c r="R643" t="s">
        <v>74</v>
      </c>
      <c r="S643" t="s">
        <v>74</v>
      </c>
      <c r="T643" t="s">
        <v>74</v>
      </c>
      <c r="U643" t="s">
        <v>6326</v>
      </c>
      <c r="V643" t="s">
        <v>6327</v>
      </c>
      <c r="W643" t="s">
        <v>6328</v>
      </c>
      <c r="X643" t="s">
        <v>6329</v>
      </c>
      <c r="Y643" t="s">
        <v>74</v>
      </c>
      <c r="Z643" t="s">
        <v>74</v>
      </c>
      <c r="AA643" t="s">
        <v>6330</v>
      </c>
      <c r="AB643" t="s">
        <v>6331</v>
      </c>
      <c r="AC643" t="s">
        <v>74</v>
      </c>
      <c r="AD643" t="s">
        <v>74</v>
      </c>
      <c r="AE643" t="s">
        <v>74</v>
      </c>
      <c r="AF643" t="s">
        <v>74</v>
      </c>
      <c r="AG643">
        <v>11</v>
      </c>
      <c r="AH643">
        <v>36</v>
      </c>
      <c r="AI643">
        <v>36</v>
      </c>
      <c r="AJ643">
        <v>1</v>
      </c>
      <c r="AK643">
        <v>7</v>
      </c>
      <c r="AL643" t="s">
        <v>6332</v>
      </c>
      <c r="AM643" t="s">
        <v>6333</v>
      </c>
      <c r="AN643" t="s">
        <v>6334</v>
      </c>
      <c r="AO643" t="s">
        <v>6335</v>
      </c>
      <c r="AP643" t="s">
        <v>74</v>
      </c>
      <c r="AQ643" t="s">
        <v>74</v>
      </c>
      <c r="AR643" t="s">
        <v>6336</v>
      </c>
      <c r="AS643" t="s">
        <v>6337</v>
      </c>
      <c r="AT643" t="s">
        <v>74</v>
      </c>
      <c r="AU643">
        <v>1992</v>
      </c>
      <c r="AV643">
        <v>45</v>
      </c>
      <c r="AW643">
        <v>11</v>
      </c>
      <c r="AX643" t="s">
        <v>74</v>
      </c>
      <c r="AY643" t="s">
        <v>74</v>
      </c>
      <c r="AZ643" t="s">
        <v>74</v>
      </c>
      <c r="BA643" t="s">
        <v>74</v>
      </c>
      <c r="BB643">
        <v>1871</v>
      </c>
      <c r="BC643">
        <v>1877</v>
      </c>
      <c r="BD643" t="s">
        <v>74</v>
      </c>
      <c r="BE643" t="s">
        <v>6338</v>
      </c>
      <c r="BF643" t="str">
        <f>HYPERLINK("http://dx.doi.org/10.1071/CH9921871","http://dx.doi.org/10.1071/CH9921871")</f>
        <v>http://dx.doi.org/10.1071/CH9921871</v>
      </c>
      <c r="BG643" t="s">
        <v>74</v>
      </c>
      <c r="BH643" t="s">
        <v>74</v>
      </c>
      <c r="BI643">
        <v>7</v>
      </c>
      <c r="BJ643" t="s">
        <v>3781</v>
      </c>
      <c r="BK643" t="s">
        <v>6339</v>
      </c>
      <c r="BL643" t="s">
        <v>1157</v>
      </c>
      <c r="BM643" t="s">
        <v>6340</v>
      </c>
      <c r="BN643" t="s">
        <v>74</v>
      </c>
      <c r="BO643" t="s">
        <v>74</v>
      </c>
      <c r="BP643" t="s">
        <v>74</v>
      </c>
      <c r="BQ643" t="s">
        <v>74</v>
      </c>
      <c r="BR643" t="s">
        <v>95</v>
      </c>
      <c r="BS643" t="s">
        <v>6341</v>
      </c>
      <c r="BT643" t="str">
        <f>HYPERLINK("https%3A%2F%2Fwww.webofscience.com%2Fwos%2Fwoscc%2Ffull-record%2FWOS:A1992KG96000010","View Full Record in Web of Science")</f>
        <v>View Full Record in Web of Science</v>
      </c>
    </row>
    <row r="644" spans="1:72" x14ac:dyDescent="0.15">
      <c r="A644" t="s">
        <v>72</v>
      </c>
      <c r="B644" t="s">
        <v>6342</v>
      </c>
      <c r="C644" t="s">
        <v>74</v>
      </c>
      <c r="D644" t="s">
        <v>74</v>
      </c>
      <c r="E644" t="s">
        <v>74</v>
      </c>
      <c r="F644" t="s">
        <v>6342</v>
      </c>
      <c r="G644" t="s">
        <v>74</v>
      </c>
      <c r="H644" t="s">
        <v>74</v>
      </c>
      <c r="I644" t="s">
        <v>6343</v>
      </c>
      <c r="J644" t="s">
        <v>6344</v>
      </c>
      <c r="K644" t="s">
        <v>74</v>
      </c>
      <c r="L644" t="s">
        <v>74</v>
      </c>
      <c r="M644" t="s">
        <v>77</v>
      </c>
      <c r="N644" t="s">
        <v>78</v>
      </c>
      <c r="O644" t="s">
        <v>74</v>
      </c>
      <c r="P644" t="s">
        <v>74</v>
      </c>
      <c r="Q644" t="s">
        <v>74</v>
      </c>
      <c r="R644" t="s">
        <v>74</v>
      </c>
      <c r="S644" t="s">
        <v>74</v>
      </c>
      <c r="T644" t="s">
        <v>74</v>
      </c>
      <c r="U644" t="s">
        <v>6345</v>
      </c>
      <c r="V644" t="s">
        <v>6346</v>
      </c>
      <c r="W644" t="s">
        <v>74</v>
      </c>
      <c r="X644" t="s">
        <v>74</v>
      </c>
      <c r="Y644" t="s">
        <v>6347</v>
      </c>
      <c r="Z644" t="s">
        <v>74</v>
      </c>
      <c r="AA644" t="s">
        <v>74</v>
      </c>
      <c r="AB644" t="s">
        <v>6348</v>
      </c>
      <c r="AC644" t="s">
        <v>74</v>
      </c>
      <c r="AD644" t="s">
        <v>74</v>
      </c>
      <c r="AE644" t="s">
        <v>74</v>
      </c>
      <c r="AF644" t="s">
        <v>74</v>
      </c>
      <c r="AG644">
        <v>28</v>
      </c>
      <c r="AH644">
        <v>26</v>
      </c>
      <c r="AI644">
        <v>28</v>
      </c>
      <c r="AJ644">
        <v>2</v>
      </c>
      <c r="AK644">
        <v>12</v>
      </c>
      <c r="AL644" t="s">
        <v>6332</v>
      </c>
      <c r="AM644" t="s">
        <v>6333</v>
      </c>
      <c r="AN644" t="s">
        <v>6334</v>
      </c>
      <c r="AO644" t="s">
        <v>6349</v>
      </c>
      <c r="AP644" t="s">
        <v>74</v>
      </c>
      <c r="AQ644" t="s">
        <v>74</v>
      </c>
      <c r="AR644" t="s">
        <v>6350</v>
      </c>
      <c r="AS644" t="s">
        <v>6351</v>
      </c>
      <c r="AT644" t="s">
        <v>74</v>
      </c>
      <c r="AU644">
        <v>1992</v>
      </c>
      <c r="AV644">
        <v>40</v>
      </c>
      <c r="AW644">
        <v>2</v>
      </c>
      <c r="AX644" t="s">
        <v>74</v>
      </c>
      <c r="AY644" t="s">
        <v>74</v>
      </c>
      <c r="AZ644" t="s">
        <v>74</v>
      </c>
      <c r="BA644" t="s">
        <v>74</v>
      </c>
      <c r="BB644">
        <v>143</v>
      </c>
      <c r="BC644">
        <v>152</v>
      </c>
      <c r="BD644" t="s">
        <v>74</v>
      </c>
      <c r="BE644" t="s">
        <v>6352</v>
      </c>
      <c r="BF644" t="str">
        <f>HYPERLINK("http://dx.doi.org/10.1071/ZO9920143","http://dx.doi.org/10.1071/ZO9920143")</f>
        <v>http://dx.doi.org/10.1071/ZO9920143</v>
      </c>
      <c r="BG644" t="s">
        <v>74</v>
      </c>
      <c r="BH644" t="s">
        <v>74</v>
      </c>
      <c r="BI644">
        <v>10</v>
      </c>
      <c r="BJ644" t="s">
        <v>243</v>
      </c>
      <c r="BK644" t="s">
        <v>92</v>
      </c>
      <c r="BL644" t="s">
        <v>243</v>
      </c>
      <c r="BM644" t="s">
        <v>6353</v>
      </c>
      <c r="BN644" t="s">
        <v>74</v>
      </c>
      <c r="BO644" t="s">
        <v>74</v>
      </c>
      <c r="BP644" t="s">
        <v>74</v>
      </c>
      <c r="BQ644" t="s">
        <v>74</v>
      </c>
      <c r="BR644" t="s">
        <v>95</v>
      </c>
      <c r="BS644" t="s">
        <v>6354</v>
      </c>
      <c r="BT644" t="str">
        <f>HYPERLINK("https%3A%2F%2Fwww.webofscience.com%2Fwos%2Fwoscc%2Ffull-record%2FWOS:A1992JE29800004","View Full Record in Web of Science")</f>
        <v>View Full Record in Web of Science</v>
      </c>
    </row>
    <row r="645" spans="1:72" x14ac:dyDescent="0.15">
      <c r="A645" t="s">
        <v>72</v>
      </c>
      <c r="B645" t="s">
        <v>6355</v>
      </c>
      <c r="C645" t="s">
        <v>74</v>
      </c>
      <c r="D645" t="s">
        <v>74</v>
      </c>
      <c r="E645" t="s">
        <v>74</v>
      </c>
      <c r="F645" t="s">
        <v>6355</v>
      </c>
      <c r="G645" t="s">
        <v>74</v>
      </c>
      <c r="H645" t="s">
        <v>74</v>
      </c>
      <c r="I645" t="s">
        <v>6356</v>
      </c>
      <c r="J645" t="s">
        <v>6344</v>
      </c>
      <c r="K645" t="s">
        <v>74</v>
      </c>
      <c r="L645" t="s">
        <v>74</v>
      </c>
      <c r="M645" t="s">
        <v>77</v>
      </c>
      <c r="N645" t="s">
        <v>78</v>
      </c>
      <c r="O645" t="s">
        <v>74</v>
      </c>
      <c r="P645" t="s">
        <v>74</v>
      </c>
      <c r="Q645" t="s">
        <v>74</v>
      </c>
      <c r="R645" t="s">
        <v>74</v>
      </c>
      <c r="S645" t="s">
        <v>74</v>
      </c>
      <c r="T645" t="s">
        <v>74</v>
      </c>
      <c r="U645" t="s">
        <v>6357</v>
      </c>
      <c r="V645" t="s">
        <v>6358</v>
      </c>
      <c r="W645" t="s">
        <v>74</v>
      </c>
      <c r="X645" t="s">
        <v>74</v>
      </c>
      <c r="Y645" t="s">
        <v>6347</v>
      </c>
      <c r="Z645" t="s">
        <v>74</v>
      </c>
      <c r="AA645" t="s">
        <v>74</v>
      </c>
      <c r="AB645" t="s">
        <v>6348</v>
      </c>
      <c r="AC645" t="s">
        <v>74</v>
      </c>
      <c r="AD645" t="s">
        <v>74</v>
      </c>
      <c r="AE645" t="s">
        <v>74</v>
      </c>
      <c r="AF645" t="s">
        <v>74</v>
      </c>
      <c r="AG645">
        <v>32</v>
      </c>
      <c r="AH645">
        <v>33</v>
      </c>
      <c r="AI645">
        <v>36</v>
      </c>
      <c r="AJ645">
        <v>0</v>
      </c>
      <c r="AK645">
        <v>9</v>
      </c>
      <c r="AL645" t="s">
        <v>6332</v>
      </c>
      <c r="AM645" t="s">
        <v>6333</v>
      </c>
      <c r="AN645" t="s">
        <v>6334</v>
      </c>
      <c r="AO645" t="s">
        <v>6349</v>
      </c>
      <c r="AP645" t="s">
        <v>74</v>
      </c>
      <c r="AQ645" t="s">
        <v>74</v>
      </c>
      <c r="AR645" t="s">
        <v>6350</v>
      </c>
      <c r="AS645" t="s">
        <v>6351</v>
      </c>
      <c r="AT645" t="s">
        <v>74</v>
      </c>
      <c r="AU645">
        <v>1992</v>
      </c>
      <c r="AV645">
        <v>40</v>
      </c>
      <c r="AW645">
        <v>3</v>
      </c>
      <c r="AX645" t="s">
        <v>74</v>
      </c>
      <c r="AY645" t="s">
        <v>74</v>
      </c>
      <c r="AZ645" t="s">
        <v>74</v>
      </c>
      <c r="BA645" t="s">
        <v>74</v>
      </c>
      <c r="BB645">
        <v>235</v>
      </c>
      <c r="BC645">
        <v>243</v>
      </c>
      <c r="BD645" t="s">
        <v>74</v>
      </c>
      <c r="BE645" t="s">
        <v>6359</v>
      </c>
      <c r="BF645" t="str">
        <f>HYPERLINK("http://dx.doi.org/10.1071/ZO9920235","http://dx.doi.org/10.1071/ZO9920235")</f>
        <v>http://dx.doi.org/10.1071/ZO9920235</v>
      </c>
      <c r="BG645" t="s">
        <v>74</v>
      </c>
      <c r="BH645" t="s">
        <v>74</v>
      </c>
      <c r="BI645">
        <v>9</v>
      </c>
      <c r="BJ645" t="s">
        <v>243</v>
      </c>
      <c r="BK645" t="s">
        <v>92</v>
      </c>
      <c r="BL645" t="s">
        <v>243</v>
      </c>
      <c r="BM645" t="s">
        <v>6360</v>
      </c>
      <c r="BN645" t="s">
        <v>74</v>
      </c>
      <c r="BO645" t="s">
        <v>74</v>
      </c>
      <c r="BP645" t="s">
        <v>74</v>
      </c>
      <c r="BQ645" t="s">
        <v>74</v>
      </c>
      <c r="BR645" t="s">
        <v>95</v>
      </c>
      <c r="BS645" t="s">
        <v>6361</v>
      </c>
      <c r="BT645" t="str">
        <f>HYPERLINK("https%3A%2F%2Fwww.webofscience.com%2Fwos%2Fwoscc%2Ffull-record%2FWOS:A1992JL75500001","View Full Record in Web of Science")</f>
        <v>View Full Record in Web of Science</v>
      </c>
    </row>
    <row r="646" spans="1:72" x14ac:dyDescent="0.15">
      <c r="A646" t="s">
        <v>72</v>
      </c>
      <c r="B646" t="s">
        <v>1069</v>
      </c>
      <c r="C646" t="s">
        <v>74</v>
      </c>
      <c r="D646" t="s">
        <v>74</v>
      </c>
      <c r="E646" t="s">
        <v>74</v>
      </c>
      <c r="F646" t="s">
        <v>1069</v>
      </c>
      <c r="G646" t="s">
        <v>74</v>
      </c>
      <c r="H646" t="s">
        <v>74</v>
      </c>
      <c r="I646" t="s">
        <v>6362</v>
      </c>
      <c r="J646" t="s">
        <v>6363</v>
      </c>
      <c r="K646" t="s">
        <v>74</v>
      </c>
      <c r="L646" t="s">
        <v>74</v>
      </c>
      <c r="M646" t="s">
        <v>77</v>
      </c>
      <c r="N646" t="s">
        <v>78</v>
      </c>
      <c r="O646" t="s">
        <v>74</v>
      </c>
      <c r="P646" t="s">
        <v>74</v>
      </c>
      <c r="Q646" t="s">
        <v>74</v>
      </c>
      <c r="R646" t="s">
        <v>74</v>
      </c>
      <c r="S646" t="s">
        <v>74</v>
      </c>
      <c r="T646" t="s">
        <v>6364</v>
      </c>
      <c r="U646" t="s">
        <v>74</v>
      </c>
      <c r="V646" t="s">
        <v>6365</v>
      </c>
      <c r="W646" t="s">
        <v>74</v>
      </c>
      <c r="X646" t="s">
        <v>74</v>
      </c>
      <c r="Y646" t="s">
        <v>6366</v>
      </c>
      <c r="Z646" t="s">
        <v>74</v>
      </c>
      <c r="AA646" t="s">
        <v>74</v>
      </c>
      <c r="AB646" t="s">
        <v>74</v>
      </c>
      <c r="AC646" t="s">
        <v>74</v>
      </c>
      <c r="AD646" t="s">
        <v>74</v>
      </c>
      <c r="AE646" t="s">
        <v>74</v>
      </c>
      <c r="AF646" t="s">
        <v>74</v>
      </c>
      <c r="AG646">
        <v>8</v>
      </c>
      <c r="AH646">
        <v>2</v>
      </c>
      <c r="AI646">
        <v>3</v>
      </c>
      <c r="AJ646">
        <v>0</v>
      </c>
      <c r="AK646">
        <v>2</v>
      </c>
      <c r="AL646" t="s">
        <v>6367</v>
      </c>
      <c r="AM646" t="s">
        <v>272</v>
      </c>
      <c r="AN646" t="s">
        <v>6368</v>
      </c>
      <c r="AO646" t="s">
        <v>6369</v>
      </c>
      <c r="AP646" t="s">
        <v>74</v>
      </c>
      <c r="AQ646" t="s">
        <v>74</v>
      </c>
      <c r="AR646" t="s">
        <v>6370</v>
      </c>
      <c r="AS646" t="s">
        <v>6371</v>
      </c>
      <c r="AT646" t="s">
        <v>74</v>
      </c>
      <c r="AU646">
        <v>1992</v>
      </c>
      <c r="AV646">
        <v>62</v>
      </c>
      <c r="AW646">
        <v>1</v>
      </c>
      <c r="AX646" t="s">
        <v>74</v>
      </c>
      <c r="AY646" t="s">
        <v>74</v>
      </c>
      <c r="AZ646" t="s">
        <v>74</v>
      </c>
      <c r="BA646" t="s">
        <v>74</v>
      </c>
      <c r="BB646">
        <v>55</v>
      </c>
      <c r="BC646">
        <v>61</v>
      </c>
      <c r="BD646" t="s">
        <v>74</v>
      </c>
      <c r="BE646" t="s">
        <v>6372</v>
      </c>
      <c r="BF646" t="str">
        <f>HYPERLINK("http://dx.doi.org/10.1163/26660644-06201004","http://dx.doi.org/10.1163/26660644-06201004")</f>
        <v>http://dx.doi.org/10.1163/26660644-06201004</v>
      </c>
      <c r="BG646" t="s">
        <v>74</v>
      </c>
      <c r="BH646" t="s">
        <v>74</v>
      </c>
      <c r="BI646">
        <v>7</v>
      </c>
      <c r="BJ646" t="s">
        <v>243</v>
      </c>
      <c r="BK646" t="s">
        <v>92</v>
      </c>
      <c r="BL646" t="s">
        <v>243</v>
      </c>
      <c r="BM646" t="s">
        <v>6373</v>
      </c>
      <c r="BN646" t="s">
        <v>74</v>
      </c>
      <c r="BO646" t="s">
        <v>6374</v>
      </c>
      <c r="BP646" t="s">
        <v>74</v>
      </c>
      <c r="BQ646" t="s">
        <v>74</v>
      </c>
      <c r="BR646" t="s">
        <v>95</v>
      </c>
      <c r="BS646" t="s">
        <v>6375</v>
      </c>
      <c r="BT646" t="str">
        <f>HYPERLINK("https%3A%2F%2Fwww.webofscience.com%2Fwos%2Fwoscc%2Ffull-record%2FWOS:A1992JK27500004","View Full Record in Web of Science")</f>
        <v>View Full Record in Web of Science</v>
      </c>
    </row>
    <row r="647" spans="1:72" x14ac:dyDescent="0.15">
      <c r="A647" t="s">
        <v>72</v>
      </c>
      <c r="B647" t="s">
        <v>6376</v>
      </c>
      <c r="C647" t="s">
        <v>74</v>
      </c>
      <c r="D647" t="s">
        <v>74</v>
      </c>
      <c r="E647" t="s">
        <v>74</v>
      </c>
      <c r="F647" t="s">
        <v>6376</v>
      </c>
      <c r="G647" t="s">
        <v>74</v>
      </c>
      <c r="H647" t="s">
        <v>74</v>
      </c>
      <c r="I647" t="s">
        <v>6377</v>
      </c>
      <c r="J647" t="s">
        <v>6378</v>
      </c>
      <c r="K647" t="s">
        <v>74</v>
      </c>
      <c r="L647" t="s">
        <v>74</v>
      </c>
      <c r="M647" t="s">
        <v>77</v>
      </c>
      <c r="N647" t="s">
        <v>78</v>
      </c>
      <c r="O647" t="s">
        <v>74</v>
      </c>
      <c r="P647" t="s">
        <v>74</v>
      </c>
      <c r="Q647" t="s">
        <v>74</v>
      </c>
      <c r="R647" t="s">
        <v>74</v>
      </c>
      <c r="S647" t="s">
        <v>74</v>
      </c>
      <c r="T647" t="s">
        <v>74</v>
      </c>
      <c r="U647" t="s">
        <v>6379</v>
      </c>
      <c r="V647" t="s">
        <v>6380</v>
      </c>
      <c r="W647" t="s">
        <v>74</v>
      </c>
      <c r="X647" t="s">
        <v>74</v>
      </c>
      <c r="Y647" t="s">
        <v>6381</v>
      </c>
      <c r="Z647" t="s">
        <v>74</v>
      </c>
      <c r="AA647" t="s">
        <v>6382</v>
      </c>
      <c r="AB647" t="s">
        <v>74</v>
      </c>
      <c r="AC647" t="s">
        <v>74</v>
      </c>
      <c r="AD647" t="s">
        <v>74</v>
      </c>
      <c r="AE647" t="s">
        <v>74</v>
      </c>
      <c r="AF647" t="s">
        <v>74</v>
      </c>
      <c r="AG647">
        <v>49</v>
      </c>
      <c r="AH647">
        <v>49</v>
      </c>
      <c r="AI647">
        <v>55</v>
      </c>
      <c r="AJ647">
        <v>0</v>
      </c>
      <c r="AK647">
        <v>23</v>
      </c>
      <c r="AL647" t="s">
        <v>1059</v>
      </c>
      <c r="AM647" t="s">
        <v>84</v>
      </c>
      <c r="AN647" t="s">
        <v>6383</v>
      </c>
      <c r="AO647" t="s">
        <v>6384</v>
      </c>
      <c r="AP647" t="s">
        <v>74</v>
      </c>
      <c r="AQ647" t="s">
        <v>74</v>
      </c>
      <c r="AR647" t="s">
        <v>6385</v>
      </c>
      <c r="AS647" t="s">
        <v>6386</v>
      </c>
      <c r="AT647" t="s">
        <v>74</v>
      </c>
      <c r="AU647">
        <v>1992</v>
      </c>
      <c r="AV647">
        <v>60</v>
      </c>
      <c r="AW647">
        <v>3</v>
      </c>
      <c r="AX647" t="s">
        <v>74</v>
      </c>
      <c r="AY647" t="s">
        <v>74</v>
      </c>
      <c r="AZ647" t="s">
        <v>74</v>
      </c>
      <c r="BA647" t="s">
        <v>74</v>
      </c>
      <c r="BB647">
        <v>211</v>
      </c>
      <c r="BC647">
        <v>219</v>
      </c>
      <c r="BD647" t="s">
        <v>74</v>
      </c>
      <c r="BE647" t="s">
        <v>6387</v>
      </c>
      <c r="BF647" t="str">
        <f>HYPERLINK("http://dx.doi.org/10.1016/0006-3207(92)91253-O","http://dx.doi.org/10.1016/0006-3207(92)91253-O")</f>
        <v>http://dx.doi.org/10.1016/0006-3207(92)91253-O</v>
      </c>
      <c r="BG647" t="s">
        <v>74</v>
      </c>
      <c r="BH647" t="s">
        <v>74</v>
      </c>
      <c r="BI647">
        <v>9</v>
      </c>
      <c r="BJ647" t="s">
        <v>6388</v>
      </c>
      <c r="BK647" t="s">
        <v>92</v>
      </c>
      <c r="BL647" t="s">
        <v>662</v>
      </c>
      <c r="BM647" t="s">
        <v>6389</v>
      </c>
      <c r="BN647" t="s">
        <v>74</v>
      </c>
      <c r="BO647" t="s">
        <v>74</v>
      </c>
      <c r="BP647" t="s">
        <v>74</v>
      </c>
      <c r="BQ647" t="s">
        <v>74</v>
      </c>
      <c r="BR647" t="s">
        <v>95</v>
      </c>
      <c r="BS647" t="s">
        <v>6390</v>
      </c>
      <c r="BT647" t="str">
        <f>HYPERLINK("https%3A%2F%2Fwww.webofscience.com%2Fwos%2Fwoscc%2Ffull-record%2FWOS:A1992HV45300006","View Full Record in Web of Science")</f>
        <v>View Full Record in Web of Science</v>
      </c>
    </row>
    <row r="648" spans="1:72" x14ac:dyDescent="0.15">
      <c r="A648" t="s">
        <v>72</v>
      </c>
      <c r="B648" t="s">
        <v>6391</v>
      </c>
      <c r="C648" t="s">
        <v>74</v>
      </c>
      <c r="D648" t="s">
        <v>74</v>
      </c>
      <c r="E648" t="s">
        <v>74</v>
      </c>
      <c r="F648" t="s">
        <v>6391</v>
      </c>
      <c r="G648" t="s">
        <v>74</v>
      </c>
      <c r="H648" t="s">
        <v>74</v>
      </c>
      <c r="I648" t="s">
        <v>6392</v>
      </c>
      <c r="J648" t="s">
        <v>6393</v>
      </c>
      <c r="K648" t="s">
        <v>74</v>
      </c>
      <c r="L648" t="s">
        <v>74</v>
      </c>
      <c r="M648" t="s">
        <v>77</v>
      </c>
      <c r="N648" t="s">
        <v>78</v>
      </c>
      <c r="O648" t="s">
        <v>74</v>
      </c>
      <c r="P648" t="s">
        <v>74</v>
      </c>
      <c r="Q648" t="s">
        <v>74</v>
      </c>
      <c r="R648" t="s">
        <v>74</v>
      </c>
      <c r="S648" t="s">
        <v>74</v>
      </c>
      <c r="T648" t="s">
        <v>74</v>
      </c>
      <c r="U648" t="s">
        <v>74</v>
      </c>
      <c r="V648" t="s">
        <v>6394</v>
      </c>
      <c r="W648" t="s">
        <v>74</v>
      </c>
      <c r="X648" t="s">
        <v>74</v>
      </c>
      <c r="Y648" t="s">
        <v>6395</v>
      </c>
      <c r="Z648" t="s">
        <v>74</v>
      </c>
      <c r="AA648" t="s">
        <v>74</v>
      </c>
      <c r="AB648" t="s">
        <v>74</v>
      </c>
      <c r="AC648" t="s">
        <v>74</v>
      </c>
      <c r="AD648" t="s">
        <v>74</v>
      </c>
      <c r="AE648" t="s">
        <v>74</v>
      </c>
      <c r="AF648" t="s">
        <v>74</v>
      </c>
      <c r="AG648">
        <v>57</v>
      </c>
      <c r="AH648">
        <v>23</v>
      </c>
      <c r="AI648">
        <v>25</v>
      </c>
      <c r="AJ648">
        <v>0</v>
      </c>
      <c r="AK648">
        <v>3</v>
      </c>
      <c r="AL648" t="s">
        <v>6396</v>
      </c>
      <c r="AM648" t="s">
        <v>6397</v>
      </c>
      <c r="AN648" t="s">
        <v>6398</v>
      </c>
      <c r="AO648" t="s">
        <v>6399</v>
      </c>
      <c r="AP648" t="s">
        <v>74</v>
      </c>
      <c r="AQ648" t="s">
        <v>74</v>
      </c>
      <c r="AR648" t="s">
        <v>6400</v>
      </c>
      <c r="AS648" t="s">
        <v>6401</v>
      </c>
      <c r="AT648" t="s">
        <v>6301</v>
      </c>
      <c r="AU648">
        <v>1992</v>
      </c>
      <c r="AV648">
        <v>50</v>
      </c>
      <c r="AW648">
        <v>1</v>
      </c>
      <c r="AX648" t="s">
        <v>74</v>
      </c>
      <c r="AY648" t="s">
        <v>74</v>
      </c>
      <c r="AZ648" t="s">
        <v>74</v>
      </c>
      <c r="BA648" t="s">
        <v>74</v>
      </c>
      <c r="BB648">
        <v>66</v>
      </c>
      <c r="BC648">
        <v>74</v>
      </c>
      <c r="BD648" t="s">
        <v>74</v>
      </c>
      <c r="BE648" t="s">
        <v>74</v>
      </c>
      <c r="BF648" t="s">
        <v>74</v>
      </c>
      <c r="BG648" t="s">
        <v>74</v>
      </c>
      <c r="BH648" t="s">
        <v>74</v>
      </c>
      <c r="BI648">
        <v>9</v>
      </c>
      <c r="BJ648" t="s">
        <v>1502</v>
      </c>
      <c r="BK648" t="s">
        <v>92</v>
      </c>
      <c r="BL648" t="s">
        <v>1502</v>
      </c>
      <c r="BM648" t="s">
        <v>6402</v>
      </c>
      <c r="BN648" t="s">
        <v>74</v>
      </c>
      <c r="BO648" t="s">
        <v>74</v>
      </c>
      <c r="BP648" t="s">
        <v>74</v>
      </c>
      <c r="BQ648" t="s">
        <v>74</v>
      </c>
      <c r="BR648" t="s">
        <v>95</v>
      </c>
      <c r="BS648" t="s">
        <v>6403</v>
      </c>
      <c r="BT648" t="str">
        <f>HYPERLINK("https%3A%2F%2Fwww.webofscience.com%2Fwos%2Fwoscc%2Ffull-record%2FWOS:A1992HP37900005","View Full Record in Web of Science")</f>
        <v>View Full Record in Web of Science</v>
      </c>
    </row>
    <row r="649" spans="1:72" x14ac:dyDescent="0.15">
      <c r="A649" t="s">
        <v>72</v>
      </c>
      <c r="B649" t="s">
        <v>6404</v>
      </c>
      <c r="C649" t="s">
        <v>74</v>
      </c>
      <c r="D649" t="s">
        <v>74</v>
      </c>
      <c r="E649" t="s">
        <v>74</v>
      </c>
      <c r="F649" t="s">
        <v>6404</v>
      </c>
      <c r="G649" t="s">
        <v>74</v>
      </c>
      <c r="H649" t="s">
        <v>74</v>
      </c>
      <c r="I649" t="s">
        <v>6405</v>
      </c>
      <c r="J649" t="s">
        <v>6406</v>
      </c>
      <c r="K649" t="s">
        <v>74</v>
      </c>
      <c r="L649" t="s">
        <v>74</v>
      </c>
      <c r="M649" t="s">
        <v>77</v>
      </c>
      <c r="N649" t="s">
        <v>78</v>
      </c>
      <c r="O649" t="s">
        <v>74</v>
      </c>
      <c r="P649" t="s">
        <v>74</v>
      </c>
      <c r="Q649" t="s">
        <v>74</v>
      </c>
      <c r="R649" t="s">
        <v>74</v>
      </c>
      <c r="S649" t="s">
        <v>74</v>
      </c>
      <c r="T649" t="s">
        <v>6407</v>
      </c>
      <c r="U649" t="s">
        <v>6408</v>
      </c>
      <c r="V649" t="s">
        <v>6409</v>
      </c>
      <c r="W649" t="s">
        <v>6410</v>
      </c>
      <c r="X649" t="s">
        <v>6411</v>
      </c>
      <c r="Y649" t="s">
        <v>74</v>
      </c>
      <c r="Z649" t="s">
        <v>74</v>
      </c>
      <c r="AA649" t="s">
        <v>6412</v>
      </c>
      <c r="AB649" t="s">
        <v>6413</v>
      </c>
      <c r="AC649" t="s">
        <v>6414</v>
      </c>
      <c r="AD649" t="s">
        <v>6415</v>
      </c>
      <c r="AE649" t="s">
        <v>74</v>
      </c>
      <c r="AF649" t="s">
        <v>74</v>
      </c>
      <c r="AG649">
        <v>65</v>
      </c>
      <c r="AH649">
        <v>11</v>
      </c>
      <c r="AI649">
        <v>12</v>
      </c>
      <c r="AJ649">
        <v>0</v>
      </c>
      <c r="AK649">
        <v>3</v>
      </c>
      <c r="AL649" t="s">
        <v>2279</v>
      </c>
      <c r="AM649" t="s">
        <v>205</v>
      </c>
      <c r="AN649" t="s">
        <v>2280</v>
      </c>
      <c r="AO649" t="s">
        <v>6416</v>
      </c>
      <c r="AP649" t="s">
        <v>74</v>
      </c>
      <c r="AQ649" t="s">
        <v>74</v>
      </c>
      <c r="AR649" t="s">
        <v>6417</v>
      </c>
      <c r="AS649" t="s">
        <v>6418</v>
      </c>
      <c r="AT649" t="s">
        <v>74</v>
      </c>
      <c r="AU649">
        <v>1992</v>
      </c>
      <c r="AV649">
        <v>21</v>
      </c>
      <c r="AW649">
        <v>4</v>
      </c>
      <c r="AX649" t="s">
        <v>74</v>
      </c>
      <c r="AY649" t="s">
        <v>74</v>
      </c>
      <c r="AZ649" t="s">
        <v>74</v>
      </c>
      <c r="BA649" t="s">
        <v>74</v>
      </c>
      <c r="BB649">
        <v>272</v>
      </c>
      <c r="BC649">
        <v>280</v>
      </c>
      <c r="BD649" t="s">
        <v>74</v>
      </c>
      <c r="BE649" t="s">
        <v>6419</v>
      </c>
      <c r="BF649" t="str">
        <f>HYPERLINK("http://dx.doi.org/10.1002/cm.970210403","http://dx.doi.org/10.1002/cm.970210403")</f>
        <v>http://dx.doi.org/10.1002/cm.970210403</v>
      </c>
      <c r="BG649" t="s">
        <v>74</v>
      </c>
      <c r="BH649" t="s">
        <v>74</v>
      </c>
      <c r="BI649">
        <v>9</v>
      </c>
      <c r="BJ649" t="s">
        <v>523</v>
      </c>
      <c r="BK649" t="s">
        <v>92</v>
      </c>
      <c r="BL649" t="s">
        <v>523</v>
      </c>
      <c r="BM649" t="s">
        <v>6420</v>
      </c>
      <c r="BN649">
        <v>1628324</v>
      </c>
      <c r="BO649" t="s">
        <v>74</v>
      </c>
      <c r="BP649" t="s">
        <v>74</v>
      </c>
      <c r="BQ649" t="s">
        <v>74</v>
      </c>
      <c r="BR649" t="s">
        <v>95</v>
      </c>
      <c r="BS649" t="s">
        <v>6421</v>
      </c>
      <c r="BT649" t="str">
        <f>HYPERLINK("https%3A%2F%2Fwww.webofscience.com%2Fwos%2Fwoscc%2Ffull-record%2FWOS:A1992HL30700002","View Full Record in Web of Science")</f>
        <v>View Full Record in Web of Science</v>
      </c>
    </row>
    <row r="650" spans="1:72" x14ac:dyDescent="0.15">
      <c r="A650" t="s">
        <v>72</v>
      </c>
      <c r="B650" t="s">
        <v>6422</v>
      </c>
      <c r="C650" t="s">
        <v>74</v>
      </c>
      <c r="D650" t="s">
        <v>74</v>
      </c>
      <c r="E650" t="s">
        <v>74</v>
      </c>
      <c r="F650" t="s">
        <v>6422</v>
      </c>
      <c r="G650" t="s">
        <v>74</v>
      </c>
      <c r="H650" t="s">
        <v>74</v>
      </c>
      <c r="I650" t="s">
        <v>6423</v>
      </c>
      <c r="J650" t="s">
        <v>6406</v>
      </c>
      <c r="K650" t="s">
        <v>74</v>
      </c>
      <c r="L650" t="s">
        <v>74</v>
      </c>
      <c r="M650" t="s">
        <v>77</v>
      </c>
      <c r="N650" t="s">
        <v>78</v>
      </c>
      <c r="O650" t="s">
        <v>74</v>
      </c>
      <c r="P650" t="s">
        <v>74</v>
      </c>
      <c r="Q650" t="s">
        <v>74</v>
      </c>
      <c r="R650" t="s">
        <v>74</v>
      </c>
      <c r="S650" t="s">
        <v>74</v>
      </c>
      <c r="T650" t="s">
        <v>6424</v>
      </c>
      <c r="U650" t="s">
        <v>6425</v>
      </c>
      <c r="V650" t="s">
        <v>6426</v>
      </c>
      <c r="W650" t="s">
        <v>6427</v>
      </c>
      <c r="X650" t="s">
        <v>6428</v>
      </c>
      <c r="Y650" t="s">
        <v>74</v>
      </c>
      <c r="Z650" t="s">
        <v>74</v>
      </c>
      <c r="AA650" t="s">
        <v>74</v>
      </c>
      <c r="AB650" t="s">
        <v>74</v>
      </c>
      <c r="AC650" t="s">
        <v>74</v>
      </c>
      <c r="AD650" t="s">
        <v>74</v>
      </c>
      <c r="AE650" t="s">
        <v>74</v>
      </c>
      <c r="AF650" t="s">
        <v>74</v>
      </c>
      <c r="AG650">
        <v>35</v>
      </c>
      <c r="AH650">
        <v>8</v>
      </c>
      <c r="AI650">
        <v>8</v>
      </c>
      <c r="AJ650">
        <v>0</v>
      </c>
      <c r="AK650">
        <v>1</v>
      </c>
      <c r="AL650" t="s">
        <v>2279</v>
      </c>
      <c r="AM650" t="s">
        <v>205</v>
      </c>
      <c r="AN650" t="s">
        <v>2280</v>
      </c>
      <c r="AO650" t="s">
        <v>6416</v>
      </c>
      <c r="AP650" t="s">
        <v>74</v>
      </c>
      <c r="AQ650" t="s">
        <v>74</v>
      </c>
      <c r="AR650" t="s">
        <v>6417</v>
      </c>
      <c r="AS650" t="s">
        <v>6418</v>
      </c>
      <c r="AT650" t="s">
        <v>74</v>
      </c>
      <c r="AU650">
        <v>1992</v>
      </c>
      <c r="AV650">
        <v>21</v>
      </c>
      <c r="AW650">
        <v>4</v>
      </c>
      <c r="AX650" t="s">
        <v>74</v>
      </c>
      <c r="AY650" t="s">
        <v>74</v>
      </c>
      <c r="AZ650" t="s">
        <v>74</v>
      </c>
      <c r="BA650" t="s">
        <v>74</v>
      </c>
      <c r="BB650">
        <v>305</v>
      </c>
      <c r="BC650">
        <v>312</v>
      </c>
      <c r="BD650" t="s">
        <v>74</v>
      </c>
      <c r="BE650" t="s">
        <v>6429</v>
      </c>
      <c r="BF650" t="str">
        <f>HYPERLINK("http://dx.doi.org/10.1002/cm.970210406","http://dx.doi.org/10.1002/cm.970210406")</f>
        <v>http://dx.doi.org/10.1002/cm.970210406</v>
      </c>
      <c r="BG650" t="s">
        <v>74</v>
      </c>
      <c r="BH650" t="s">
        <v>74</v>
      </c>
      <c r="BI650">
        <v>8</v>
      </c>
      <c r="BJ650" t="s">
        <v>523</v>
      </c>
      <c r="BK650" t="s">
        <v>92</v>
      </c>
      <c r="BL650" t="s">
        <v>523</v>
      </c>
      <c r="BM650" t="s">
        <v>6420</v>
      </c>
      <c r="BN650">
        <v>1628326</v>
      </c>
      <c r="BO650" t="s">
        <v>74</v>
      </c>
      <c r="BP650" t="s">
        <v>74</v>
      </c>
      <c r="BQ650" t="s">
        <v>74</v>
      </c>
      <c r="BR650" t="s">
        <v>95</v>
      </c>
      <c r="BS650" t="s">
        <v>6430</v>
      </c>
      <c r="BT650" t="str">
        <f>HYPERLINK("https%3A%2F%2Fwww.webofscience.com%2Fwos%2Fwoscc%2Ffull-record%2FWOS:A1992HL30700005","View Full Record in Web of Science")</f>
        <v>View Full Record in Web of Science</v>
      </c>
    </row>
    <row r="651" spans="1:72" x14ac:dyDescent="0.15">
      <c r="A651" t="s">
        <v>72</v>
      </c>
      <c r="B651" t="s">
        <v>6431</v>
      </c>
      <c r="C651" t="s">
        <v>74</v>
      </c>
      <c r="D651" t="s">
        <v>74</v>
      </c>
      <c r="E651" t="s">
        <v>74</v>
      </c>
      <c r="F651" t="s">
        <v>6432</v>
      </c>
      <c r="G651" t="s">
        <v>74</v>
      </c>
      <c r="H651" t="s">
        <v>74</v>
      </c>
      <c r="I651" t="s">
        <v>6433</v>
      </c>
      <c r="J651" t="s">
        <v>2752</v>
      </c>
      <c r="K651" t="s">
        <v>74</v>
      </c>
      <c r="L651" t="s">
        <v>74</v>
      </c>
      <c r="M651" t="s">
        <v>77</v>
      </c>
      <c r="N651" t="s">
        <v>78</v>
      </c>
      <c r="O651" t="s">
        <v>74</v>
      </c>
      <c r="P651" t="s">
        <v>74</v>
      </c>
      <c r="Q651" t="s">
        <v>74</v>
      </c>
      <c r="R651" t="s">
        <v>74</v>
      </c>
      <c r="S651" t="s">
        <v>74</v>
      </c>
      <c r="T651" t="s">
        <v>74</v>
      </c>
      <c r="U651" t="s">
        <v>6434</v>
      </c>
      <c r="V651" t="s">
        <v>6435</v>
      </c>
      <c r="W651" t="s">
        <v>6436</v>
      </c>
      <c r="X651" t="s">
        <v>6437</v>
      </c>
      <c r="Y651" t="s">
        <v>6438</v>
      </c>
      <c r="Z651" t="s">
        <v>74</v>
      </c>
      <c r="AA651" t="s">
        <v>6439</v>
      </c>
      <c r="AB651" t="s">
        <v>6440</v>
      </c>
      <c r="AC651" t="s">
        <v>74</v>
      </c>
      <c r="AD651" t="s">
        <v>74</v>
      </c>
      <c r="AE651" t="s">
        <v>74</v>
      </c>
      <c r="AF651" t="s">
        <v>74</v>
      </c>
      <c r="AG651">
        <v>60</v>
      </c>
      <c r="AH651">
        <v>54</v>
      </c>
      <c r="AI651">
        <v>58</v>
      </c>
      <c r="AJ651">
        <v>1</v>
      </c>
      <c r="AK651">
        <v>12</v>
      </c>
      <c r="AL651" t="s">
        <v>679</v>
      </c>
      <c r="AM651" t="s">
        <v>205</v>
      </c>
      <c r="AN651" t="s">
        <v>680</v>
      </c>
      <c r="AO651" t="s">
        <v>2760</v>
      </c>
      <c r="AP651" t="s">
        <v>6441</v>
      </c>
      <c r="AQ651" t="s">
        <v>74</v>
      </c>
      <c r="AR651" t="s">
        <v>2761</v>
      </c>
      <c r="AS651" t="s">
        <v>2762</v>
      </c>
      <c r="AT651" t="s">
        <v>6301</v>
      </c>
      <c r="AU651">
        <v>1992</v>
      </c>
      <c r="AV651">
        <v>6</v>
      </c>
      <c r="AW651" t="s">
        <v>749</v>
      </c>
      <c r="AX651" t="s">
        <v>74</v>
      </c>
      <c r="AY651" t="s">
        <v>74</v>
      </c>
      <c r="AZ651" t="s">
        <v>74</v>
      </c>
      <c r="BA651" t="s">
        <v>74</v>
      </c>
      <c r="BB651">
        <v>169</v>
      </c>
      <c r="BC651">
        <v>177</v>
      </c>
      <c r="BD651" t="s">
        <v>74</v>
      </c>
      <c r="BE651" t="s">
        <v>6442</v>
      </c>
      <c r="BF651" t="str">
        <f>HYPERLINK("http://dx.doi.org/10.1007/BF00193529","http://dx.doi.org/10.1007/BF00193529")</f>
        <v>http://dx.doi.org/10.1007/BF00193529</v>
      </c>
      <c r="BG651" t="s">
        <v>74</v>
      </c>
      <c r="BH651" t="s">
        <v>74</v>
      </c>
      <c r="BI651">
        <v>9</v>
      </c>
      <c r="BJ651" t="s">
        <v>379</v>
      </c>
      <c r="BK651" t="s">
        <v>92</v>
      </c>
      <c r="BL651" t="s">
        <v>379</v>
      </c>
      <c r="BM651" t="s">
        <v>6443</v>
      </c>
      <c r="BN651" t="s">
        <v>74</v>
      </c>
      <c r="BO651" t="s">
        <v>74</v>
      </c>
      <c r="BP651" t="s">
        <v>74</v>
      </c>
      <c r="BQ651" t="s">
        <v>74</v>
      </c>
      <c r="BR651" t="s">
        <v>95</v>
      </c>
      <c r="BS651" t="s">
        <v>6444</v>
      </c>
      <c r="BT651" t="str">
        <f>HYPERLINK("https%3A%2F%2Fwww.webofscience.com%2Fwos%2Fwoscc%2Ffull-record%2FWOS:000207079600007","View Full Record in Web of Science")</f>
        <v>View Full Record in Web of Science</v>
      </c>
    </row>
    <row r="652" spans="1:72" x14ac:dyDescent="0.15">
      <c r="A652" t="s">
        <v>72</v>
      </c>
      <c r="B652" t="s">
        <v>6445</v>
      </c>
      <c r="C652" t="s">
        <v>74</v>
      </c>
      <c r="D652" t="s">
        <v>74</v>
      </c>
      <c r="E652" t="s">
        <v>74</v>
      </c>
      <c r="F652" t="s">
        <v>6446</v>
      </c>
      <c r="G652" t="s">
        <v>74</v>
      </c>
      <c r="H652" t="s">
        <v>74</v>
      </c>
      <c r="I652" t="s">
        <v>6447</v>
      </c>
      <c r="J652" t="s">
        <v>2752</v>
      </c>
      <c r="K652" t="s">
        <v>74</v>
      </c>
      <c r="L652" t="s">
        <v>74</v>
      </c>
      <c r="M652" t="s">
        <v>77</v>
      </c>
      <c r="N652" t="s">
        <v>78</v>
      </c>
      <c r="O652" t="s">
        <v>74</v>
      </c>
      <c r="P652" t="s">
        <v>74</v>
      </c>
      <c r="Q652" t="s">
        <v>74</v>
      </c>
      <c r="R652" t="s">
        <v>74</v>
      </c>
      <c r="S652" t="s">
        <v>74</v>
      </c>
      <c r="T652" t="s">
        <v>74</v>
      </c>
      <c r="U652" t="s">
        <v>74</v>
      </c>
      <c r="V652" t="s">
        <v>6448</v>
      </c>
      <c r="W652" t="s">
        <v>6449</v>
      </c>
      <c r="X652" t="s">
        <v>6450</v>
      </c>
      <c r="Y652" t="s">
        <v>6451</v>
      </c>
      <c r="Z652" t="s">
        <v>74</v>
      </c>
      <c r="AA652" t="s">
        <v>6452</v>
      </c>
      <c r="AB652" t="s">
        <v>6453</v>
      </c>
      <c r="AC652" t="s">
        <v>74</v>
      </c>
      <c r="AD652" t="s">
        <v>74</v>
      </c>
      <c r="AE652" t="s">
        <v>74</v>
      </c>
      <c r="AF652" t="s">
        <v>74</v>
      </c>
      <c r="AG652">
        <v>93</v>
      </c>
      <c r="AH652">
        <v>159</v>
      </c>
      <c r="AI652">
        <v>168</v>
      </c>
      <c r="AJ652">
        <v>1</v>
      </c>
      <c r="AK652">
        <v>20</v>
      </c>
      <c r="AL652" t="s">
        <v>679</v>
      </c>
      <c r="AM652" t="s">
        <v>205</v>
      </c>
      <c r="AN652" t="s">
        <v>680</v>
      </c>
      <c r="AO652" t="s">
        <v>2760</v>
      </c>
      <c r="AP652" t="s">
        <v>74</v>
      </c>
      <c r="AQ652" t="s">
        <v>74</v>
      </c>
      <c r="AR652" t="s">
        <v>2761</v>
      </c>
      <c r="AS652" t="s">
        <v>2762</v>
      </c>
      <c r="AT652" t="s">
        <v>6301</v>
      </c>
      <c r="AU652">
        <v>1992</v>
      </c>
      <c r="AV652">
        <v>6</v>
      </c>
      <c r="AW652" t="s">
        <v>749</v>
      </c>
      <c r="AX652" t="s">
        <v>74</v>
      </c>
      <c r="AY652" t="s">
        <v>74</v>
      </c>
      <c r="AZ652" t="s">
        <v>74</v>
      </c>
      <c r="BA652" t="s">
        <v>74</v>
      </c>
      <c r="BB652">
        <v>193</v>
      </c>
      <c r="BC652">
        <v>211</v>
      </c>
      <c r="BD652" t="s">
        <v>74</v>
      </c>
      <c r="BE652" t="s">
        <v>6454</v>
      </c>
      <c r="BF652" t="str">
        <f>HYPERLINK("http://dx.doi.org/10.1007/BF00193532","http://dx.doi.org/10.1007/BF00193532")</f>
        <v>http://dx.doi.org/10.1007/BF00193532</v>
      </c>
      <c r="BG652" t="s">
        <v>74</v>
      </c>
      <c r="BH652" t="s">
        <v>74</v>
      </c>
      <c r="BI652">
        <v>19</v>
      </c>
      <c r="BJ652" t="s">
        <v>379</v>
      </c>
      <c r="BK652" t="s">
        <v>92</v>
      </c>
      <c r="BL652" t="s">
        <v>379</v>
      </c>
      <c r="BM652" t="s">
        <v>6443</v>
      </c>
      <c r="BN652" t="s">
        <v>74</v>
      </c>
      <c r="BO652" t="s">
        <v>74</v>
      </c>
      <c r="BP652" t="s">
        <v>74</v>
      </c>
      <c r="BQ652" t="s">
        <v>74</v>
      </c>
      <c r="BR652" t="s">
        <v>95</v>
      </c>
      <c r="BS652" t="s">
        <v>6455</v>
      </c>
      <c r="BT652" t="str">
        <f>HYPERLINK("https%3A%2F%2Fwww.webofscience.com%2Fwos%2Fwoscc%2Ffull-record%2FWOS:000207079600010","View Full Record in Web of Science")</f>
        <v>View Full Record in Web of Science</v>
      </c>
    </row>
    <row r="653" spans="1:72" x14ac:dyDescent="0.15">
      <c r="A653" t="s">
        <v>72</v>
      </c>
      <c r="B653" t="s">
        <v>6456</v>
      </c>
      <c r="C653" t="s">
        <v>74</v>
      </c>
      <c r="D653" t="s">
        <v>74</v>
      </c>
      <c r="E653" t="s">
        <v>74</v>
      </c>
      <c r="F653" t="s">
        <v>6456</v>
      </c>
      <c r="G653" t="s">
        <v>74</v>
      </c>
      <c r="H653" t="s">
        <v>74</v>
      </c>
      <c r="I653" t="s">
        <v>6457</v>
      </c>
      <c r="J653" t="s">
        <v>1952</v>
      </c>
      <c r="K653" t="s">
        <v>74</v>
      </c>
      <c r="L653" t="s">
        <v>74</v>
      </c>
      <c r="M653" t="s">
        <v>77</v>
      </c>
      <c r="N653" t="s">
        <v>78</v>
      </c>
      <c r="O653" t="s">
        <v>74</v>
      </c>
      <c r="P653" t="s">
        <v>74</v>
      </c>
      <c r="Q653" t="s">
        <v>74</v>
      </c>
      <c r="R653" t="s">
        <v>74</v>
      </c>
      <c r="S653" t="s">
        <v>74</v>
      </c>
      <c r="T653" t="s">
        <v>74</v>
      </c>
      <c r="U653" t="s">
        <v>6458</v>
      </c>
      <c r="V653" t="s">
        <v>6459</v>
      </c>
      <c r="W653" t="s">
        <v>6460</v>
      </c>
      <c r="X653" t="s">
        <v>6461</v>
      </c>
      <c r="Y653" t="s">
        <v>6462</v>
      </c>
      <c r="Z653" t="s">
        <v>74</v>
      </c>
      <c r="AA653" t="s">
        <v>74</v>
      </c>
      <c r="AB653" t="s">
        <v>74</v>
      </c>
      <c r="AC653" t="s">
        <v>74</v>
      </c>
      <c r="AD653" t="s">
        <v>74</v>
      </c>
      <c r="AE653" t="s">
        <v>74</v>
      </c>
      <c r="AF653" t="s">
        <v>74</v>
      </c>
      <c r="AG653">
        <v>75</v>
      </c>
      <c r="AH653">
        <v>93</v>
      </c>
      <c r="AI653">
        <v>97</v>
      </c>
      <c r="AJ653">
        <v>1</v>
      </c>
      <c r="AK653">
        <v>29</v>
      </c>
      <c r="AL653" t="s">
        <v>255</v>
      </c>
      <c r="AM653" t="s">
        <v>84</v>
      </c>
      <c r="AN653" t="s">
        <v>256</v>
      </c>
      <c r="AO653" t="s">
        <v>1958</v>
      </c>
      <c r="AP653" t="s">
        <v>74</v>
      </c>
      <c r="AQ653" t="s">
        <v>74</v>
      </c>
      <c r="AR653" t="s">
        <v>1959</v>
      </c>
      <c r="AS653" t="s">
        <v>74</v>
      </c>
      <c r="AT653" t="s">
        <v>6301</v>
      </c>
      <c r="AU653">
        <v>1992</v>
      </c>
      <c r="AV653">
        <v>39</v>
      </c>
      <c r="AW653" t="s">
        <v>6463</v>
      </c>
      <c r="AX653" t="s">
        <v>74</v>
      </c>
      <c r="AY653" t="s">
        <v>74</v>
      </c>
      <c r="AZ653" t="s">
        <v>74</v>
      </c>
      <c r="BA653" t="s">
        <v>74</v>
      </c>
      <c r="BB653">
        <v>9</v>
      </c>
      <c r="BC653">
        <v>35</v>
      </c>
      <c r="BD653" t="s">
        <v>74</v>
      </c>
      <c r="BE653" t="s">
        <v>6464</v>
      </c>
      <c r="BF653" t="str">
        <f>HYPERLINK("http://dx.doi.org/10.1016/0198-0149(92)90017-N","http://dx.doi.org/10.1016/0198-0149(92)90017-N")</f>
        <v>http://dx.doi.org/10.1016/0198-0149(92)90017-N</v>
      </c>
      <c r="BG653" t="s">
        <v>74</v>
      </c>
      <c r="BH653" t="s">
        <v>74</v>
      </c>
      <c r="BI653">
        <v>27</v>
      </c>
      <c r="BJ653" t="s">
        <v>584</v>
      </c>
      <c r="BK653" t="s">
        <v>92</v>
      </c>
      <c r="BL653" t="s">
        <v>584</v>
      </c>
      <c r="BM653" t="s">
        <v>6465</v>
      </c>
      <c r="BN653" t="s">
        <v>74</v>
      </c>
      <c r="BO653" t="s">
        <v>975</v>
      </c>
      <c r="BP653" t="s">
        <v>74</v>
      </c>
      <c r="BQ653" t="s">
        <v>74</v>
      </c>
      <c r="BR653" t="s">
        <v>95</v>
      </c>
      <c r="BS653" t="s">
        <v>6466</v>
      </c>
      <c r="BT653" t="str">
        <f>HYPERLINK("https%3A%2F%2Fwww.webofscience.com%2Fwos%2Fwoscc%2Ffull-record%2FWOS:A1992HA60500002","View Full Record in Web of Science")</f>
        <v>View Full Record in Web of Science</v>
      </c>
    </row>
    <row r="654" spans="1:72" x14ac:dyDescent="0.15">
      <c r="A654" t="s">
        <v>72</v>
      </c>
      <c r="B654" t="s">
        <v>6467</v>
      </c>
      <c r="C654" t="s">
        <v>74</v>
      </c>
      <c r="D654" t="s">
        <v>74</v>
      </c>
      <c r="E654" t="s">
        <v>74</v>
      </c>
      <c r="F654" t="s">
        <v>6467</v>
      </c>
      <c r="G654" t="s">
        <v>74</v>
      </c>
      <c r="H654" t="s">
        <v>74</v>
      </c>
      <c r="I654" t="s">
        <v>6468</v>
      </c>
      <c r="J654" t="s">
        <v>6469</v>
      </c>
      <c r="K654" t="s">
        <v>74</v>
      </c>
      <c r="L654" t="s">
        <v>74</v>
      </c>
      <c r="M654" t="s">
        <v>322</v>
      </c>
      <c r="N654" t="s">
        <v>78</v>
      </c>
      <c r="O654" t="s">
        <v>74</v>
      </c>
      <c r="P654" t="s">
        <v>74</v>
      </c>
      <c r="Q654" t="s">
        <v>74</v>
      </c>
      <c r="R654" t="s">
        <v>74</v>
      </c>
      <c r="S654" t="s">
        <v>74</v>
      </c>
      <c r="T654" t="s">
        <v>74</v>
      </c>
      <c r="U654" t="s">
        <v>74</v>
      </c>
      <c r="V654" t="s">
        <v>74</v>
      </c>
      <c r="W654" t="s">
        <v>74</v>
      </c>
      <c r="X654" t="s">
        <v>74</v>
      </c>
      <c r="Y654" t="s">
        <v>6470</v>
      </c>
      <c r="Z654" t="s">
        <v>74</v>
      </c>
      <c r="AA654" t="s">
        <v>74</v>
      </c>
      <c r="AB654" t="s">
        <v>74</v>
      </c>
      <c r="AC654" t="s">
        <v>74</v>
      </c>
      <c r="AD654" t="s">
        <v>74</v>
      </c>
      <c r="AE654" t="s">
        <v>74</v>
      </c>
      <c r="AF654" t="s">
        <v>74</v>
      </c>
      <c r="AG654">
        <v>2</v>
      </c>
      <c r="AH654">
        <v>1</v>
      </c>
      <c r="AI654">
        <v>1</v>
      </c>
      <c r="AJ654">
        <v>0</v>
      </c>
      <c r="AK654">
        <v>0</v>
      </c>
      <c r="AL654" t="s">
        <v>326</v>
      </c>
      <c r="AM654" t="s">
        <v>327</v>
      </c>
      <c r="AN654" t="s">
        <v>328</v>
      </c>
      <c r="AO654" t="s">
        <v>6471</v>
      </c>
      <c r="AP654" t="s">
        <v>74</v>
      </c>
      <c r="AQ654" t="s">
        <v>74</v>
      </c>
      <c r="AR654" t="s">
        <v>6472</v>
      </c>
      <c r="AS654" t="s">
        <v>6473</v>
      </c>
      <c r="AT654" t="s">
        <v>74</v>
      </c>
      <c r="AU654">
        <v>1992</v>
      </c>
      <c r="AV654">
        <v>326</v>
      </c>
      <c r="AW654">
        <v>1</v>
      </c>
      <c r="AX654" t="s">
        <v>74</v>
      </c>
      <c r="AY654" t="s">
        <v>74</v>
      </c>
      <c r="AZ654" t="s">
        <v>74</v>
      </c>
      <c r="BA654" t="s">
        <v>74</v>
      </c>
      <c r="BB654">
        <v>181</v>
      </c>
      <c r="BC654">
        <v>183</v>
      </c>
      <c r="BD654" t="s">
        <v>74</v>
      </c>
      <c r="BE654" t="s">
        <v>74</v>
      </c>
      <c r="BF654" t="s">
        <v>74</v>
      </c>
      <c r="BG654" t="s">
        <v>74</v>
      </c>
      <c r="BH654" t="s">
        <v>74</v>
      </c>
      <c r="BI654">
        <v>3</v>
      </c>
      <c r="BJ654" t="s">
        <v>850</v>
      </c>
      <c r="BK654" t="s">
        <v>92</v>
      </c>
      <c r="BL654" t="s">
        <v>851</v>
      </c>
      <c r="BM654" t="s">
        <v>6474</v>
      </c>
      <c r="BN654" t="s">
        <v>74</v>
      </c>
      <c r="BO654" t="s">
        <v>74</v>
      </c>
      <c r="BP654" t="s">
        <v>74</v>
      </c>
      <c r="BQ654" t="s">
        <v>74</v>
      </c>
      <c r="BR654" t="s">
        <v>95</v>
      </c>
      <c r="BS654" t="s">
        <v>6475</v>
      </c>
      <c r="BT654" t="str">
        <f>HYPERLINK("https%3A%2F%2Fwww.webofscience.com%2Fwos%2Fwoscc%2Ffull-record%2FWOS:A1992KA33500039","View Full Record in Web of Science")</f>
        <v>View Full Record in Web of Science</v>
      </c>
    </row>
    <row r="655" spans="1:72" x14ac:dyDescent="0.15">
      <c r="A655" t="s">
        <v>72</v>
      </c>
      <c r="B655" t="s">
        <v>6476</v>
      </c>
      <c r="C655" t="s">
        <v>74</v>
      </c>
      <c r="D655" t="s">
        <v>74</v>
      </c>
      <c r="E655" t="s">
        <v>74</v>
      </c>
      <c r="F655" t="s">
        <v>6476</v>
      </c>
      <c r="G655" t="s">
        <v>74</v>
      </c>
      <c r="H655" t="s">
        <v>74</v>
      </c>
      <c r="I655" t="s">
        <v>6477</v>
      </c>
      <c r="J655" t="s">
        <v>6469</v>
      </c>
      <c r="K655" t="s">
        <v>74</v>
      </c>
      <c r="L655" t="s">
        <v>74</v>
      </c>
      <c r="M655" t="s">
        <v>322</v>
      </c>
      <c r="N655" t="s">
        <v>78</v>
      </c>
      <c r="O655" t="s">
        <v>74</v>
      </c>
      <c r="P655" t="s">
        <v>74</v>
      </c>
      <c r="Q655" t="s">
        <v>74</v>
      </c>
      <c r="R655" t="s">
        <v>74</v>
      </c>
      <c r="S655" t="s">
        <v>74</v>
      </c>
      <c r="T655" t="s">
        <v>74</v>
      </c>
      <c r="U655" t="s">
        <v>74</v>
      </c>
      <c r="V655" t="s">
        <v>74</v>
      </c>
      <c r="W655" t="s">
        <v>6478</v>
      </c>
      <c r="X655" t="s">
        <v>6479</v>
      </c>
      <c r="Y655" t="s">
        <v>74</v>
      </c>
      <c r="Z655" t="s">
        <v>74</v>
      </c>
      <c r="AA655" t="s">
        <v>74</v>
      </c>
      <c r="AB655" t="s">
        <v>74</v>
      </c>
      <c r="AC655" t="s">
        <v>74</v>
      </c>
      <c r="AD655" t="s">
        <v>74</v>
      </c>
      <c r="AE655" t="s">
        <v>74</v>
      </c>
      <c r="AF655" t="s">
        <v>74</v>
      </c>
      <c r="AG655">
        <v>10</v>
      </c>
      <c r="AH655">
        <v>0</v>
      </c>
      <c r="AI655">
        <v>0</v>
      </c>
      <c r="AJ655">
        <v>0</v>
      </c>
      <c r="AK655">
        <v>0</v>
      </c>
      <c r="AL655" t="s">
        <v>326</v>
      </c>
      <c r="AM655" t="s">
        <v>327</v>
      </c>
      <c r="AN655" t="s">
        <v>328</v>
      </c>
      <c r="AO655" t="s">
        <v>6471</v>
      </c>
      <c r="AP655" t="s">
        <v>74</v>
      </c>
      <c r="AQ655" t="s">
        <v>74</v>
      </c>
      <c r="AR655" t="s">
        <v>6472</v>
      </c>
      <c r="AS655" t="s">
        <v>6473</v>
      </c>
      <c r="AT655" t="s">
        <v>74</v>
      </c>
      <c r="AU655">
        <v>1992</v>
      </c>
      <c r="AV655">
        <v>324</v>
      </c>
      <c r="AW655">
        <v>1</v>
      </c>
      <c r="AX655" t="s">
        <v>74</v>
      </c>
      <c r="AY655" t="s">
        <v>74</v>
      </c>
      <c r="AZ655" t="s">
        <v>74</v>
      </c>
      <c r="BA655" t="s">
        <v>74</v>
      </c>
      <c r="BB655">
        <v>191</v>
      </c>
      <c r="BC655">
        <v>195</v>
      </c>
      <c r="BD655" t="s">
        <v>74</v>
      </c>
      <c r="BE655" t="s">
        <v>74</v>
      </c>
      <c r="BF655" t="s">
        <v>74</v>
      </c>
      <c r="BG655" t="s">
        <v>74</v>
      </c>
      <c r="BH655" t="s">
        <v>74</v>
      </c>
      <c r="BI655">
        <v>5</v>
      </c>
      <c r="BJ655" t="s">
        <v>850</v>
      </c>
      <c r="BK655" t="s">
        <v>92</v>
      </c>
      <c r="BL655" t="s">
        <v>851</v>
      </c>
      <c r="BM655" t="s">
        <v>6480</v>
      </c>
      <c r="BN655" t="s">
        <v>74</v>
      </c>
      <c r="BO655" t="s">
        <v>74</v>
      </c>
      <c r="BP655" t="s">
        <v>74</v>
      </c>
      <c r="BQ655" t="s">
        <v>74</v>
      </c>
      <c r="BR655" t="s">
        <v>95</v>
      </c>
      <c r="BS655" t="s">
        <v>6481</v>
      </c>
      <c r="BT655" t="str">
        <f>HYPERLINK("https%3A%2F%2Fwww.webofscience.com%2Fwos%2Fwoscc%2Ffull-record%2FWOS:A1992JX46500043","View Full Record in Web of Science")</f>
        <v>View Full Record in Web of Science</v>
      </c>
    </row>
    <row r="656" spans="1:72" x14ac:dyDescent="0.15">
      <c r="A656" t="s">
        <v>5767</v>
      </c>
      <c r="B656" t="s">
        <v>6482</v>
      </c>
      <c r="C656" t="s">
        <v>74</v>
      </c>
      <c r="D656" t="s">
        <v>6483</v>
      </c>
      <c r="E656" t="s">
        <v>74</v>
      </c>
      <c r="F656" t="s">
        <v>6482</v>
      </c>
      <c r="G656" t="s">
        <v>74</v>
      </c>
      <c r="H656" t="s">
        <v>74</v>
      </c>
      <c r="I656" t="s">
        <v>6484</v>
      </c>
      <c r="J656" t="s">
        <v>6485</v>
      </c>
      <c r="K656" t="s">
        <v>6486</v>
      </c>
      <c r="L656" t="s">
        <v>74</v>
      </c>
      <c r="M656" t="s">
        <v>77</v>
      </c>
      <c r="N656" t="s">
        <v>5773</v>
      </c>
      <c r="O656" t="s">
        <v>6487</v>
      </c>
      <c r="P656" t="s">
        <v>6488</v>
      </c>
      <c r="Q656" t="s">
        <v>6489</v>
      </c>
      <c r="R656" t="s">
        <v>74</v>
      </c>
      <c r="S656" t="s">
        <v>74</v>
      </c>
      <c r="T656" t="s">
        <v>74</v>
      </c>
      <c r="U656" t="s">
        <v>74</v>
      </c>
      <c r="V656" t="s">
        <v>74</v>
      </c>
      <c r="W656" t="s">
        <v>74</v>
      </c>
      <c r="X656" t="s">
        <v>74</v>
      </c>
      <c r="Y656" t="s">
        <v>74</v>
      </c>
      <c r="Z656" t="s">
        <v>74</v>
      </c>
      <c r="AA656" t="s">
        <v>6490</v>
      </c>
      <c r="AB656" t="s">
        <v>6491</v>
      </c>
      <c r="AC656" t="s">
        <v>74</v>
      </c>
      <c r="AD656" t="s">
        <v>74</v>
      </c>
      <c r="AE656" t="s">
        <v>74</v>
      </c>
      <c r="AF656" t="s">
        <v>74</v>
      </c>
      <c r="AG656">
        <v>0</v>
      </c>
      <c r="AH656">
        <v>47</v>
      </c>
      <c r="AI656">
        <v>47</v>
      </c>
      <c r="AJ656">
        <v>0</v>
      </c>
      <c r="AK656">
        <v>2</v>
      </c>
      <c r="AL656" t="s">
        <v>6492</v>
      </c>
      <c r="AM656" t="s">
        <v>84</v>
      </c>
      <c r="AN656" t="s">
        <v>84</v>
      </c>
      <c r="AO656" t="s">
        <v>74</v>
      </c>
      <c r="AP656" t="s">
        <v>74</v>
      </c>
      <c r="AQ656" t="s">
        <v>6493</v>
      </c>
      <c r="AR656" t="s">
        <v>6494</v>
      </c>
      <c r="AS656" t="s">
        <v>74</v>
      </c>
      <c r="AT656" t="s">
        <v>74</v>
      </c>
      <c r="AU656">
        <v>1992</v>
      </c>
      <c r="AV656">
        <v>12</v>
      </c>
      <c r="AW656" t="s">
        <v>74</v>
      </c>
      <c r="AX656" t="s">
        <v>74</v>
      </c>
      <c r="AY656" t="s">
        <v>74</v>
      </c>
      <c r="AZ656" t="s">
        <v>74</v>
      </c>
      <c r="BA656" t="s">
        <v>74</v>
      </c>
      <c r="BB656">
        <v>89</v>
      </c>
      <c r="BC656">
        <v>96</v>
      </c>
      <c r="BD656" t="s">
        <v>74</v>
      </c>
      <c r="BE656" t="s">
        <v>6495</v>
      </c>
      <c r="BF656" t="str">
        <f>HYPERLINK("http://dx.doi.org/10.1016/0273-1177(92)90449-8","http://dx.doi.org/10.1016/0273-1177(92)90449-8")</f>
        <v>http://dx.doi.org/10.1016/0273-1177(92)90449-8</v>
      </c>
      <c r="BG656" t="s">
        <v>74</v>
      </c>
      <c r="BH656" t="s">
        <v>74</v>
      </c>
      <c r="BI656">
        <v>8</v>
      </c>
      <c r="BJ656" t="s">
        <v>379</v>
      </c>
      <c r="BK656" t="s">
        <v>5781</v>
      </c>
      <c r="BL656" t="s">
        <v>379</v>
      </c>
      <c r="BM656" t="s">
        <v>6496</v>
      </c>
      <c r="BN656" t="s">
        <v>74</v>
      </c>
      <c r="BO656" t="s">
        <v>74</v>
      </c>
      <c r="BP656" t="s">
        <v>74</v>
      </c>
      <c r="BQ656" t="s">
        <v>74</v>
      </c>
      <c r="BR656" t="s">
        <v>95</v>
      </c>
      <c r="BS656" t="s">
        <v>6497</v>
      </c>
      <c r="BT656" t="str">
        <f>HYPERLINK("https%3A%2F%2Fwww.webofscience.com%2Fwos%2Fwoscc%2Ffull-record%2FWOS:A1992BW09M00011","View Full Record in Web of Science")</f>
        <v>View Full Record in Web of Science</v>
      </c>
    </row>
    <row r="657" spans="1:72" x14ac:dyDescent="0.15">
      <c r="A657" t="s">
        <v>5767</v>
      </c>
      <c r="B657" t="s">
        <v>6498</v>
      </c>
      <c r="C657" t="s">
        <v>74</v>
      </c>
      <c r="D657" t="s">
        <v>6499</v>
      </c>
      <c r="E657" t="s">
        <v>74</v>
      </c>
      <c r="F657" t="s">
        <v>6498</v>
      </c>
      <c r="G657" t="s">
        <v>74</v>
      </c>
      <c r="H657" t="s">
        <v>74</v>
      </c>
      <c r="I657" t="s">
        <v>6500</v>
      </c>
      <c r="J657" t="s">
        <v>6501</v>
      </c>
      <c r="K657" t="s">
        <v>74</v>
      </c>
      <c r="L657" t="s">
        <v>74</v>
      </c>
      <c r="M657" t="s">
        <v>77</v>
      </c>
      <c r="N657" t="s">
        <v>5773</v>
      </c>
      <c r="O657" t="s">
        <v>6502</v>
      </c>
      <c r="P657" t="s">
        <v>6503</v>
      </c>
      <c r="Q657" t="s">
        <v>6504</v>
      </c>
      <c r="R657" t="s">
        <v>74</v>
      </c>
      <c r="S657" t="s">
        <v>6505</v>
      </c>
      <c r="T657" t="s">
        <v>6506</v>
      </c>
      <c r="U657" t="s">
        <v>74</v>
      </c>
      <c r="V657" t="s">
        <v>74</v>
      </c>
      <c r="W657" t="s">
        <v>6507</v>
      </c>
      <c r="X657" t="s">
        <v>1471</v>
      </c>
      <c r="Y657" t="s">
        <v>74</v>
      </c>
      <c r="Z657" t="s">
        <v>74</v>
      </c>
      <c r="AA657" t="s">
        <v>6508</v>
      </c>
      <c r="AB657" t="s">
        <v>74</v>
      </c>
      <c r="AC657" t="s">
        <v>74</v>
      </c>
      <c r="AD657" t="s">
        <v>74</v>
      </c>
      <c r="AE657" t="s">
        <v>74</v>
      </c>
      <c r="AF657" t="s">
        <v>74</v>
      </c>
      <c r="AG657">
        <v>0</v>
      </c>
      <c r="AH657">
        <v>0</v>
      </c>
      <c r="AI657">
        <v>0</v>
      </c>
      <c r="AJ657">
        <v>0</v>
      </c>
      <c r="AK657">
        <v>0</v>
      </c>
      <c r="AL657" t="s">
        <v>6509</v>
      </c>
      <c r="AM657" t="s">
        <v>6510</v>
      </c>
      <c r="AN657" t="s">
        <v>6511</v>
      </c>
      <c r="AO657" t="s">
        <v>74</v>
      </c>
      <c r="AP657" t="s">
        <v>74</v>
      </c>
      <c r="AQ657" t="s">
        <v>6512</v>
      </c>
      <c r="AR657" t="s">
        <v>74</v>
      </c>
      <c r="AS657" t="s">
        <v>74</v>
      </c>
      <c r="AT657" t="s">
        <v>74</v>
      </c>
      <c r="AU657">
        <v>1992</v>
      </c>
      <c r="AV657" t="s">
        <v>74</v>
      </c>
      <c r="AW657" t="s">
        <v>74</v>
      </c>
      <c r="AX657" t="s">
        <v>74</v>
      </c>
      <c r="AY657" t="s">
        <v>74</v>
      </c>
      <c r="AZ657" t="s">
        <v>74</v>
      </c>
      <c r="BA657" t="s">
        <v>74</v>
      </c>
      <c r="BB657">
        <v>455</v>
      </c>
      <c r="BC657">
        <v>458</v>
      </c>
      <c r="BD657" t="s">
        <v>74</v>
      </c>
      <c r="BE657" t="s">
        <v>74</v>
      </c>
      <c r="BF657" t="s">
        <v>74</v>
      </c>
      <c r="BG657" t="s">
        <v>74</v>
      </c>
      <c r="BH657" t="s">
        <v>74</v>
      </c>
      <c r="BI657">
        <v>4</v>
      </c>
      <c r="BJ657" t="s">
        <v>1625</v>
      </c>
      <c r="BK657" t="s">
        <v>5781</v>
      </c>
      <c r="BL657" t="s">
        <v>1626</v>
      </c>
      <c r="BM657" t="s">
        <v>6513</v>
      </c>
      <c r="BN657" t="s">
        <v>74</v>
      </c>
      <c r="BO657" t="s">
        <v>74</v>
      </c>
      <c r="BP657" t="s">
        <v>74</v>
      </c>
      <c r="BQ657" t="s">
        <v>74</v>
      </c>
      <c r="BR657" t="s">
        <v>95</v>
      </c>
      <c r="BS657" t="s">
        <v>6514</v>
      </c>
      <c r="BT657" t="str">
        <f>HYPERLINK("https%3A%2F%2Fwww.webofscience.com%2Fwos%2Fwoscc%2Ffull-record%2FWOS:A1992BB94T00111","View Full Record in Web of Science")</f>
        <v>View Full Record in Web of Science</v>
      </c>
    </row>
    <row r="658" spans="1:72" x14ac:dyDescent="0.15">
      <c r="A658" t="s">
        <v>72</v>
      </c>
      <c r="B658" t="s">
        <v>6515</v>
      </c>
      <c r="C658" t="s">
        <v>74</v>
      </c>
      <c r="D658" t="s">
        <v>74</v>
      </c>
      <c r="E658" t="s">
        <v>74</v>
      </c>
      <c r="F658" t="s">
        <v>6515</v>
      </c>
      <c r="G658" t="s">
        <v>74</v>
      </c>
      <c r="H658" t="s">
        <v>74</v>
      </c>
      <c r="I658" t="s">
        <v>6516</v>
      </c>
      <c r="J658" t="s">
        <v>6517</v>
      </c>
      <c r="K658" t="s">
        <v>74</v>
      </c>
      <c r="L658" t="s">
        <v>74</v>
      </c>
      <c r="M658" t="s">
        <v>1647</v>
      </c>
      <c r="N658" t="s">
        <v>78</v>
      </c>
      <c r="O658" t="s">
        <v>74</v>
      </c>
      <c r="P658" t="s">
        <v>74</v>
      </c>
      <c r="Q658" t="s">
        <v>74</v>
      </c>
      <c r="R658" t="s">
        <v>74</v>
      </c>
      <c r="S658" t="s">
        <v>74</v>
      </c>
      <c r="T658" t="s">
        <v>74</v>
      </c>
      <c r="U658" t="s">
        <v>74</v>
      </c>
      <c r="V658" t="s">
        <v>6518</v>
      </c>
      <c r="W658" t="s">
        <v>74</v>
      </c>
      <c r="X658" t="s">
        <v>74</v>
      </c>
      <c r="Y658" t="s">
        <v>74</v>
      </c>
      <c r="Z658" t="s">
        <v>74</v>
      </c>
      <c r="AA658" t="s">
        <v>74</v>
      </c>
      <c r="AB658" t="s">
        <v>74</v>
      </c>
      <c r="AC658" t="s">
        <v>74</v>
      </c>
      <c r="AD658" t="s">
        <v>74</v>
      </c>
      <c r="AE658" t="s">
        <v>74</v>
      </c>
      <c r="AF658" t="s">
        <v>74</v>
      </c>
      <c r="AG658">
        <v>0</v>
      </c>
      <c r="AH658">
        <v>2</v>
      </c>
      <c r="AI658">
        <v>4</v>
      </c>
      <c r="AJ658">
        <v>1</v>
      </c>
      <c r="AK658">
        <v>13</v>
      </c>
      <c r="AL658" t="s">
        <v>4893</v>
      </c>
      <c r="AM658" t="s">
        <v>1638</v>
      </c>
      <c r="AN658" t="s">
        <v>4894</v>
      </c>
      <c r="AO658" t="s">
        <v>6519</v>
      </c>
      <c r="AP658" t="s">
        <v>74</v>
      </c>
      <c r="AQ658" t="s">
        <v>74</v>
      </c>
      <c r="AR658" t="s">
        <v>6520</v>
      </c>
      <c r="AS658" t="s">
        <v>6521</v>
      </c>
      <c r="AT658" t="s">
        <v>74</v>
      </c>
      <c r="AU658">
        <v>1992</v>
      </c>
      <c r="AV658">
        <v>17</v>
      </c>
      <c r="AW658">
        <v>3</v>
      </c>
      <c r="AX658" t="s">
        <v>74</v>
      </c>
      <c r="AY658" t="s">
        <v>74</v>
      </c>
      <c r="AZ658" t="s">
        <v>74</v>
      </c>
      <c r="BA658" t="s">
        <v>74</v>
      </c>
      <c r="BB658">
        <v>161</v>
      </c>
      <c r="BC658">
        <v>167</v>
      </c>
      <c r="BD658" t="s">
        <v>74</v>
      </c>
      <c r="BE658" t="s">
        <v>74</v>
      </c>
      <c r="BF658" t="s">
        <v>74</v>
      </c>
      <c r="BG658" t="s">
        <v>74</v>
      </c>
      <c r="BH658" t="s">
        <v>74</v>
      </c>
      <c r="BI658">
        <v>7</v>
      </c>
      <c r="BJ658" t="s">
        <v>1411</v>
      </c>
      <c r="BK658" t="s">
        <v>92</v>
      </c>
      <c r="BL658" t="s">
        <v>1411</v>
      </c>
      <c r="BM658" t="s">
        <v>6522</v>
      </c>
      <c r="BN658" t="s">
        <v>74</v>
      </c>
      <c r="BO658" t="s">
        <v>74</v>
      </c>
      <c r="BP658" t="s">
        <v>74</v>
      </c>
      <c r="BQ658" t="s">
        <v>74</v>
      </c>
      <c r="BR658" t="s">
        <v>95</v>
      </c>
      <c r="BS658" t="s">
        <v>6523</v>
      </c>
      <c r="BT658" t="str">
        <f>HYPERLINK("https%3A%2F%2Fwww.webofscience.com%2Fwos%2Fwoscc%2Ffull-record%2FWOS:A1992JY63200001","View Full Record in Web of Science")</f>
        <v>View Full Record in Web of Science</v>
      </c>
    </row>
    <row r="659" spans="1:72" x14ac:dyDescent="0.15">
      <c r="A659" t="s">
        <v>72</v>
      </c>
      <c r="B659" t="s">
        <v>6524</v>
      </c>
      <c r="C659" t="s">
        <v>74</v>
      </c>
      <c r="D659" t="s">
        <v>74</v>
      </c>
      <c r="E659" t="s">
        <v>74</v>
      </c>
      <c r="F659" t="s">
        <v>6524</v>
      </c>
      <c r="G659" t="s">
        <v>74</v>
      </c>
      <c r="H659" t="s">
        <v>74</v>
      </c>
      <c r="I659" t="s">
        <v>6525</v>
      </c>
      <c r="J659" t="s">
        <v>6526</v>
      </c>
      <c r="K659" t="s">
        <v>74</v>
      </c>
      <c r="L659" t="s">
        <v>74</v>
      </c>
      <c r="M659" t="s">
        <v>77</v>
      </c>
      <c r="N659" t="s">
        <v>78</v>
      </c>
      <c r="O659" t="s">
        <v>74</v>
      </c>
      <c r="P659" t="s">
        <v>74</v>
      </c>
      <c r="Q659" t="s">
        <v>74</v>
      </c>
      <c r="R659" t="s">
        <v>74</v>
      </c>
      <c r="S659" t="s">
        <v>74</v>
      </c>
      <c r="T659" t="s">
        <v>74</v>
      </c>
      <c r="U659" t="s">
        <v>74</v>
      </c>
      <c r="V659" t="s">
        <v>6527</v>
      </c>
      <c r="W659" t="s">
        <v>74</v>
      </c>
      <c r="X659" t="s">
        <v>74</v>
      </c>
      <c r="Y659" t="s">
        <v>6528</v>
      </c>
      <c r="Z659" t="s">
        <v>74</v>
      </c>
      <c r="AA659" t="s">
        <v>74</v>
      </c>
      <c r="AB659" t="s">
        <v>74</v>
      </c>
      <c r="AC659" t="s">
        <v>74</v>
      </c>
      <c r="AD659" t="s">
        <v>74</v>
      </c>
      <c r="AE659" t="s">
        <v>74</v>
      </c>
      <c r="AF659" t="s">
        <v>74</v>
      </c>
      <c r="AG659">
        <v>0</v>
      </c>
      <c r="AH659">
        <v>0</v>
      </c>
      <c r="AI659">
        <v>0</v>
      </c>
      <c r="AJ659">
        <v>0</v>
      </c>
      <c r="AK659">
        <v>2</v>
      </c>
      <c r="AL659" t="s">
        <v>255</v>
      </c>
      <c r="AM659" t="s">
        <v>84</v>
      </c>
      <c r="AN659" t="s">
        <v>256</v>
      </c>
      <c r="AO659" t="s">
        <v>6529</v>
      </c>
      <c r="AP659" t="s">
        <v>74</v>
      </c>
      <c r="AQ659" t="s">
        <v>74</v>
      </c>
      <c r="AR659" t="s">
        <v>6530</v>
      </c>
      <c r="AS659" t="s">
        <v>6531</v>
      </c>
      <c r="AT659" t="s">
        <v>74</v>
      </c>
      <c r="AU659">
        <v>1992</v>
      </c>
      <c r="AV659">
        <v>18</v>
      </c>
      <c r="AW659">
        <v>4</v>
      </c>
      <c r="AX659" t="s">
        <v>74</v>
      </c>
      <c r="AY659" t="s">
        <v>74</v>
      </c>
      <c r="AZ659" t="s">
        <v>74</v>
      </c>
      <c r="BA659" t="s">
        <v>74</v>
      </c>
      <c r="BB659">
        <v>417</v>
      </c>
      <c r="BC659">
        <v>425</v>
      </c>
      <c r="BD659" t="s">
        <v>74</v>
      </c>
      <c r="BE659" t="s">
        <v>6532</v>
      </c>
      <c r="BF659" t="str">
        <f>HYPERLINK("http://dx.doi.org/10.1016/0160-4120(92)90074-E","http://dx.doi.org/10.1016/0160-4120(92)90074-E")</f>
        <v>http://dx.doi.org/10.1016/0160-4120(92)90074-E</v>
      </c>
      <c r="BG659" t="s">
        <v>74</v>
      </c>
      <c r="BH659" t="s">
        <v>74</v>
      </c>
      <c r="BI659">
        <v>9</v>
      </c>
      <c r="BJ659" t="s">
        <v>3362</v>
      </c>
      <c r="BK659" t="s">
        <v>92</v>
      </c>
      <c r="BL659" t="s">
        <v>3363</v>
      </c>
      <c r="BM659" t="s">
        <v>6533</v>
      </c>
      <c r="BN659" t="s">
        <v>74</v>
      </c>
      <c r="BO659" t="s">
        <v>74</v>
      </c>
      <c r="BP659" t="s">
        <v>74</v>
      </c>
      <c r="BQ659" t="s">
        <v>74</v>
      </c>
      <c r="BR659" t="s">
        <v>95</v>
      </c>
      <c r="BS659" t="s">
        <v>6534</v>
      </c>
      <c r="BT659" t="str">
        <f>HYPERLINK("https%3A%2F%2Fwww.webofscience.com%2Fwos%2Fwoscc%2Ffull-record%2FWOS:A1992JA05200013","View Full Record in Web of Science")</f>
        <v>View Full Record in Web of Science</v>
      </c>
    </row>
    <row r="660" spans="1:72" x14ac:dyDescent="0.15">
      <c r="A660" t="s">
        <v>72</v>
      </c>
      <c r="B660" t="s">
        <v>6535</v>
      </c>
      <c r="C660" t="s">
        <v>74</v>
      </c>
      <c r="D660" t="s">
        <v>74</v>
      </c>
      <c r="E660" t="s">
        <v>74</v>
      </c>
      <c r="F660" t="s">
        <v>6535</v>
      </c>
      <c r="G660" t="s">
        <v>74</v>
      </c>
      <c r="H660" t="s">
        <v>74</v>
      </c>
      <c r="I660" t="s">
        <v>6536</v>
      </c>
      <c r="J660" t="s">
        <v>6537</v>
      </c>
      <c r="K660" t="s">
        <v>74</v>
      </c>
      <c r="L660" t="s">
        <v>74</v>
      </c>
      <c r="M660" t="s">
        <v>77</v>
      </c>
      <c r="N660" t="s">
        <v>78</v>
      </c>
      <c r="O660" t="s">
        <v>74</v>
      </c>
      <c r="P660" t="s">
        <v>74</v>
      </c>
      <c r="Q660" t="s">
        <v>74</v>
      </c>
      <c r="R660" t="s">
        <v>74</v>
      </c>
      <c r="S660" t="s">
        <v>74</v>
      </c>
      <c r="T660" t="s">
        <v>74</v>
      </c>
      <c r="U660" t="s">
        <v>6538</v>
      </c>
      <c r="V660" t="s">
        <v>6539</v>
      </c>
      <c r="W660" t="s">
        <v>6540</v>
      </c>
      <c r="X660" t="s">
        <v>6541</v>
      </c>
      <c r="Y660" t="s">
        <v>74</v>
      </c>
      <c r="Z660" t="s">
        <v>74</v>
      </c>
      <c r="AA660" t="s">
        <v>74</v>
      </c>
      <c r="AB660" t="s">
        <v>74</v>
      </c>
      <c r="AC660" t="s">
        <v>74</v>
      </c>
      <c r="AD660" t="s">
        <v>74</v>
      </c>
      <c r="AE660" t="s">
        <v>74</v>
      </c>
      <c r="AF660" t="s">
        <v>74</v>
      </c>
      <c r="AG660">
        <v>66</v>
      </c>
      <c r="AH660">
        <v>105</v>
      </c>
      <c r="AI660">
        <v>107</v>
      </c>
      <c r="AJ660">
        <v>0</v>
      </c>
      <c r="AK660">
        <v>17</v>
      </c>
      <c r="AL660" t="s">
        <v>1059</v>
      </c>
      <c r="AM660" t="s">
        <v>84</v>
      </c>
      <c r="AN660" t="s">
        <v>1060</v>
      </c>
      <c r="AO660" t="s">
        <v>6542</v>
      </c>
      <c r="AP660" t="s">
        <v>74</v>
      </c>
      <c r="AQ660" t="s">
        <v>74</v>
      </c>
      <c r="AR660" t="s">
        <v>6543</v>
      </c>
      <c r="AS660" t="s">
        <v>6544</v>
      </c>
      <c r="AT660" t="s">
        <v>74</v>
      </c>
      <c r="AU660">
        <v>1992</v>
      </c>
      <c r="AV660">
        <v>75</v>
      </c>
      <c r="AW660">
        <v>3</v>
      </c>
      <c r="AX660" t="s">
        <v>74</v>
      </c>
      <c r="AY660" t="s">
        <v>74</v>
      </c>
      <c r="AZ660" t="s">
        <v>74</v>
      </c>
      <c r="BA660" t="s">
        <v>74</v>
      </c>
      <c r="BB660">
        <v>289</v>
      </c>
      <c r="BC660">
        <v>300</v>
      </c>
      <c r="BD660" t="s">
        <v>74</v>
      </c>
      <c r="BE660" t="s">
        <v>6545</v>
      </c>
      <c r="BF660" t="str">
        <f>HYPERLINK("http://dx.doi.org/10.1016/0269-7491(92)90129-X","http://dx.doi.org/10.1016/0269-7491(92)90129-X")</f>
        <v>http://dx.doi.org/10.1016/0269-7491(92)90129-X</v>
      </c>
      <c r="BG660" t="s">
        <v>74</v>
      </c>
      <c r="BH660" t="s">
        <v>74</v>
      </c>
      <c r="BI660">
        <v>12</v>
      </c>
      <c r="BJ660" t="s">
        <v>3362</v>
      </c>
      <c r="BK660" t="s">
        <v>92</v>
      </c>
      <c r="BL660" t="s">
        <v>3363</v>
      </c>
      <c r="BM660" t="s">
        <v>6546</v>
      </c>
      <c r="BN660">
        <v>15092017</v>
      </c>
      <c r="BO660" t="s">
        <v>74</v>
      </c>
      <c r="BP660" t="s">
        <v>74</v>
      </c>
      <c r="BQ660" t="s">
        <v>74</v>
      </c>
      <c r="BR660" t="s">
        <v>95</v>
      </c>
      <c r="BS660" t="s">
        <v>6547</v>
      </c>
      <c r="BT660" t="str">
        <f>HYPERLINK("https%3A%2F%2Fwww.webofscience.com%2Fwos%2Fwoscc%2Ffull-record%2FWOS:A1992GX07600006","View Full Record in Web of Science")</f>
        <v>View Full Record in Web of Science</v>
      </c>
    </row>
    <row r="661" spans="1:72" x14ac:dyDescent="0.15">
      <c r="A661" t="s">
        <v>5767</v>
      </c>
      <c r="B661" t="s">
        <v>6548</v>
      </c>
      <c r="C661" t="s">
        <v>74</v>
      </c>
      <c r="D661" t="s">
        <v>6549</v>
      </c>
      <c r="E661" t="s">
        <v>74</v>
      </c>
      <c r="F661" t="s">
        <v>6548</v>
      </c>
      <c r="G661" t="s">
        <v>74</v>
      </c>
      <c r="H661" t="s">
        <v>74</v>
      </c>
      <c r="I661" t="s">
        <v>6550</v>
      </c>
      <c r="J661" t="s">
        <v>6551</v>
      </c>
      <c r="K661" t="s">
        <v>6552</v>
      </c>
      <c r="L661" t="s">
        <v>74</v>
      </c>
      <c r="M661" t="s">
        <v>5132</v>
      </c>
      <c r="N661" t="s">
        <v>5773</v>
      </c>
      <c r="O661" t="s">
        <v>6553</v>
      </c>
      <c r="P661" t="s">
        <v>6554</v>
      </c>
      <c r="Q661" t="s">
        <v>6555</v>
      </c>
      <c r="R661" t="s">
        <v>74</v>
      </c>
      <c r="S661" t="s">
        <v>74</v>
      </c>
      <c r="T661" t="s">
        <v>6556</v>
      </c>
      <c r="U661" t="s">
        <v>74</v>
      </c>
      <c r="V661" t="s">
        <v>74</v>
      </c>
      <c r="W661" t="s">
        <v>74</v>
      </c>
      <c r="X661" t="s">
        <v>74</v>
      </c>
      <c r="Y661" t="s">
        <v>74</v>
      </c>
      <c r="Z661" t="s">
        <v>74</v>
      </c>
      <c r="AA661" t="s">
        <v>688</v>
      </c>
      <c r="AB661" t="s">
        <v>74</v>
      </c>
      <c r="AC661" t="s">
        <v>74</v>
      </c>
      <c r="AD661" t="s">
        <v>74</v>
      </c>
      <c r="AE661" t="s">
        <v>74</v>
      </c>
      <c r="AF661" t="s">
        <v>74</v>
      </c>
      <c r="AG661">
        <v>0</v>
      </c>
      <c r="AH661">
        <v>0</v>
      </c>
      <c r="AI661">
        <v>0</v>
      </c>
      <c r="AJ661">
        <v>0</v>
      </c>
      <c r="AK661">
        <v>2</v>
      </c>
      <c r="AL661" t="s">
        <v>6557</v>
      </c>
      <c r="AM661" t="s">
        <v>6065</v>
      </c>
      <c r="AN661" t="s">
        <v>6065</v>
      </c>
      <c r="AO661" t="s">
        <v>6558</v>
      </c>
      <c r="AP661" t="s">
        <v>74</v>
      </c>
      <c r="AQ661" t="s">
        <v>74</v>
      </c>
      <c r="AR661" t="s">
        <v>6559</v>
      </c>
      <c r="AS661" t="s">
        <v>74</v>
      </c>
      <c r="AT661" t="s">
        <v>74</v>
      </c>
      <c r="AU661">
        <v>1992</v>
      </c>
      <c r="AV661">
        <v>18</v>
      </c>
      <c r="AW661" t="s">
        <v>74</v>
      </c>
      <c r="AX661" t="s">
        <v>74</v>
      </c>
      <c r="AY661" t="s">
        <v>74</v>
      </c>
      <c r="AZ661" t="s">
        <v>74</v>
      </c>
      <c r="BA661" t="s">
        <v>74</v>
      </c>
      <c r="BB661">
        <v>569</v>
      </c>
      <c r="BC661">
        <v>577</v>
      </c>
      <c r="BD661" t="s">
        <v>74</v>
      </c>
      <c r="BE661" t="s">
        <v>74</v>
      </c>
      <c r="BF661" t="s">
        <v>74</v>
      </c>
      <c r="BG661" t="s">
        <v>74</v>
      </c>
      <c r="BH661" t="s">
        <v>74</v>
      </c>
      <c r="BI661">
        <v>9</v>
      </c>
      <c r="BJ661" t="s">
        <v>6560</v>
      </c>
      <c r="BK661" t="s">
        <v>5781</v>
      </c>
      <c r="BL661" t="s">
        <v>6561</v>
      </c>
      <c r="BM661" t="s">
        <v>6562</v>
      </c>
      <c r="BN661" t="s">
        <v>74</v>
      </c>
      <c r="BO661" t="s">
        <v>74</v>
      </c>
      <c r="BP661" t="s">
        <v>74</v>
      </c>
      <c r="BQ661" t="s">
        <v>74</v>
      </c>
      <c r="BR661" t="s">
        <v>95</v>
      </c>
      <c r="BS661" t="s">
        <v>6563</v>
      </c>
      <c r="BT661" t="str">
        <f>HYPERLINK("https%3A%2F%2Fwww.webofscience.com%2Fwos%2Fwoscc%2Ffull-record%2FWOS:A1992BX54E00006","View Full Record in Web of Science")</f>
        <v>View Full Record in Web of Science</v>
      </c>
    </row>
    <row r="662" spans="1:72" x14ac:dyDescent="0.15">
      <c r="A662" t="s">
        <v>72</v>
      </c>
      <c r="B662" t="s">
        <v>6564</v>
      </c>
      <c r="C662" t="s">
        <v>74</v>
      </c>
      <c r="D662" t="s">
        <v>74</v>
      </c>
      <c r="E662" t="s">
        <v>74</v>
      </c>
      <c r="F662" t="s">
        <v>6564</v>
      </c>
      <c r="G662" t="s">
        <v>74</v>
      </c>
      <c r="H662" t="s">
        <v>74</v>
      </c>
      <c r="I662" t="s">
        <v>6565</v>
      </c>
      <c r="J662" t="s">
        <v>6566</v>
      </c>
      <c r="K662" t="s">
        <v>74</v>
      </c>
      <c r="L662" t="s">
        <v>74</v>
      </c>
      <c r="M662" t="s">
        <v>77</v>
      </c>
      <c r="N662" t="s">
        <v>78</v>
      </c>
      <c r="O662" t="s">
        <v>74</v>
      </c>
      <c r="P662" t="s">
        <v>74</v>
      </c>
      <c r="Q662" t="s">
        <v>74</v>
      </c>
      <c r="R662" t="s">
        <v>74</v>
      </c>
      <c r="S662" t="s">
        <v>74</v>
      </c>
      <c r="T662" t="s">
        <v>74</v>
      </c>
      <c r="U662" t="s">
        <v>6567</v>
      </c>
      <c r="V662" t="s">
        <v>6568</v>
      </c>
      <c r="W662" t="s">
        <v>74</v>
      </c>
      <c r="X662" t="s">
        <v>74</v>
      </c>
      <c r="Y662" t="s">
        <v>6569</v>
      </c>
      <c r="Z662" t="s">
        <v>74</v>
      </c>
      <c r="AA662" t="s">
        <v>74</v>
      </c>
      <c r="AB662" t="s">
        <v>74</v>
      </c>
      <c r="AC662" t="s">
        <v>74</v>
      </c>
      <c r="AD662" t="s">
        <v>74</v>
      </c>
      <c r="AE662" t="s">
        <v>74</v>
      </c>
      <c r="AF662" t="s">
        <v>74</v>
      </c>
      <c r="AG662">
        <v>15</v>
      </c>
      <c r="AH662">
        <v>19</v>
      </c>
      <c r="AI662">
        <v>19</v>
      </c>
      <c r="AJ662">
        <v>0</v>
      </c>
      <c r="AK662">
        <v>0</v>
      </c>
      <c r="AL662" t="s">
        <v>1059</v>
      </c>
      <c r="AM662" t="s">
        <v>84</v>
      </c>
      <c r="AN662" t="s">
        <v>1060</v>
      </c>
      <c r="AO662" t="s">
        <v>6570</v>
      </c>
      <c r="AP662" t="s">
        <v>74</v>
      </c>
      <c r="AQ662" t="s">
        <v>74</v>
      </c>
      <c r="AR662" t="s">
        <v>6571</v>
      </c>
      <c r="AS662" t="s">
        <v>6572</v>
      </c>
      <c r="AT662" t="s">
        <v>74</v>
      </c>
      <c r="AU662">
        <v>1992</v>
      </c>
      <c r="AV662">
        <v>45</v>
      </c>
      <c r="AW662">
        <v>2</v>
      </c>
      <c r="AX662" t="s">
        <v>74</v>
      </c>
      <c r="AY662" t="s">
        <v>74</v>
      </c>
      <c r="AZ662" t="s">
        <v>74</v>
      </c>
      <c r="BA662" t="s">
        <v>74</v>
      </c>
      <c r="BB662">
        <v>111</v>
      </c>
      <c r="BC662">
        <v>116</v>
      </c>
      <c r="BD662" t="s">
        <v>74</v>
      </c>
      <c r="BE662" t="s">
        <v>6573</v>
      </c>
      <c r="BF662" t="str">
        <f>HYPERLINK("http://dx.doi.org/10.1016/0308-8146(92)90019-X","http://dx.doi.org/10.1016/0308-8146(92)90019-X")</f>
        <v>http://dx.doi.org/10.1016/0308-8146(92)90019-X</v>
      </c>
      <c r="BG662" t="s">
        <v>74</v>
      </c>
      <c r="BH662" t="s">
        <v>74</v>
      </c>
      <c r="BI662">
        <v>6</v>
      </c>
      <c r="BJ662" t="s">
        <v>6574</v>
      </c>
      <c r="BK662" t="s">
        <v>92</v>
      </c>
      <c r="BL662" t="s">
        <v>6575</v>
      </c>
      <c r="BM662" t="s">
        <v>6576</v>
      </c>
      <c r="BN662" t="s">
        <v>74</v>
      </c>
      <c r="BO662" t="s">
        <v>74</v>
      </c>
      <c r="BP662" t="s">
        <v>74</v>
      </c>
      <c r="BQ662" t="s">
        <v>74</v>
      </c>
      <c r="BR662" t="s">
        <v>95</v>
      </c>
      <c r="BS662" t="s">
        <v>6577</v>
      </c>
      <c r="BT662" t="str">
        <f>HYPERLINK("https%3A%2F%2Fwww.webofscience.com%2Fwos%2Fwoscc%2Ffull-record%2FWOS:A1992JD84600007","View Full Record in Web of Science")</f>
        <v>View Full Record in Web of Science</v>
      </c>
    </row>
    <row r="663" spans="1:72" x14ac:dyDescent="0.15">
      <c r="A663" t="s">
        <v>72</v>
      </c>
      <c r="B663" t="s">
        <v>6578</v>
      </c>
      <c r="C663" t="s">
        <v>74</v>
      </c>
      <c r="D663" t="s">
        <v>74</v>
      </c>
      <c r="E663" t="s">
        <v>74</v>
      </c>
      <c r="F663" t="s">
        <v>6578</v>
      </c>
      <c r="G663" t="s">
        <v>74</v>
      </c>
      <c r="H663" t="s">
        <v>74</v>
      </c>
      <c r="I663" t="s">
        <v>6579</v>
      </c>
      <c r="J663" t="s">
        <v>6580</v>
      </c>
      <c r="K663" t="s">
        <v>74</v>
      </c>
      <c r="L663" t="s">
        <v>74</v>
      </c>
      <c r="M663" t="s">
        <v>77</v>
      </c>
      <c r="N663" t="s">
        <v>458</v>
      </c>
      <c r="O663" t="s">
        <v>74</v>
      </c>
      <c r="P663" t="s">
        <v>74</v>
      </c>
      <c r="Q663" t="s">
        <v>74</v>
      </c>
      <c r="R663" t="s">
        <v>74</v>
      </c>
      <c r="S663" t="s">
        <v>74</v>
      </c>
      <c r="T663" t="s">
        <v>74</v>
      </c>
      <c r="U663" t="s">
        <v>6581</v>
      </c>
      <c r="V663" t="s">
        <v>6582</v>
      </c>
      <c r="W663" t="s">
        <v>74</v>
      </c>
      <c r="X663" t="s">
        <v>74</v>
      </c>
      <c r="Y663" t="s">
        <v>6583</v>
      </c>
      <c r="Z663" t="s">
        <v>74</v>
      </c>
      <c r="AA663" t="s">
        <v>74</v>
      </c>
      <c r="AB663" t="s">
        <v>74</v>
      </c>
      <c r="AC663" t="s">
        <v>74</v>
      </c>
      <c r="AD663" t="s">
        <v>74</v>
      </c>
      <c r="AE663" t="s">
        <v>74</v>
      </c>
      <c r="AF663" t="s">
        <v>74</v>
      </c>
      <c r="AG663">
        <v>81</v>
      </c>
      <c r="AH663">
        <v>8</v>
      </c>
      <c r="AI663">
        <v>9</v>
      </c>
      <c r="AJ663">
        <v>1</v>
      </c>
      <c r="AK663">
        <v>4</v>
      </c>
      <c r="AL663" t="s">
        <v>6584</v>
      </c>
      <c r="AM663" t="s">
        <v>6585</v>
      </c>
      <c r="AN663" t="s">
        <v>6586</v>
      </c>
      <c r="AO663" t="s">
        <v>6587</v>
      </c>
      <c r="AP663" t="s">
        <v>6588</v>
      </c>
      <c r="AQ663" t="s">
        <v>74</v>
      </c>
      <c r="AR663" t="s">
        <v>6589</v>
      </c>
      <c r="AS663" t="s">
        <v>6590</v>
      </c>
      <c r="AT663" t="s">
        <v>74</v>
      </c>
      <c r="AU663">
        <v>1992</v>
      </c>
      <c r="AV663">
        <v>8</v>
      </c>
      <c r="AW663">
        <v>3</v>
      </c>
      <c r="AX663" t="s">
        <v>74</v>
      </c>
      <c r="AY663" t="s">
        <v>74</v>
      </c>
      <c r="AZ663" t="s">
        <v>74</v>
      </c>
      <c r="BA663" t="s">
        <v>74</v>
      </c>
      <c r="BB663">
        <v>391</v>
      </c>
      <c r="BC663">
        <v>442</v>
      </c>
      <c r="BD663" t="s">
        <v>74</v>
      </c>
      <c r="BE663" t="s">
        <v>6591</v>
      </c>
      <c r="BF663" t="str">
        <f>HYPERLINK("http://dx.doi.org/10.1080/87559129209540947","http://dx.doi.org/10.1080/87559129209540947")</f>
        <v>http://dx.doi.org/10.1080/87559129209540947</v>
      </c>
      <c r="BG663" t="s">
        <v>74</v>
      </c>
      <c r="BH663" t="s">
        <v>74</v>
      </c>
      <c r="BI663">
        <v>52</v>
      </c>
      <c r="BJ663" t="s">
        <v>6592</v>
      </c>
      <c r="BK663" t="s">
        <v>92</v>
      </c>
      <c r="BL663" t="s">
        <v>6592</v>
      </c>
      <c r="BM663" t="s">
        <v>6593</v>
      </c>
      <c r="BN663" t="s">
        <v>74</v>
      </c>
      <c r="BO663" t="s">
        <v>74</v>
      </c>
      <c r="BP663" t="s">
        <v>74</v>
      </c>
      <c r="BQ663" t="s">
        <v>74</v>
      </c>
      <c r="BR663" t="s">
        <v>95</v>
      </c>
      <c r="BS663" t="s">
        <v>6594</v>
      </c>
      <c r="BT663" t="str">
        <f>HYPERLINK("https%3A%2F%2Fwww.webofscience.com%2Fwos%2Fwoscc%2Ffull-record%2FWOS:A1992KB10700003","View Full Record in Web of Science")</f>
        <v>View Full Record in Web of Science</v>
      </c>
    </row>
    <row r="664" spans="1:72" x14ac:dyDescent="0.15">
      <c r="A664" t="s">
        <v>72</v>
      </c>
      <c r="B664" t="s">
        <v>6595</v>
      </c>
      <c r="C664" t="s">
        <v>74</v>
      </c>
      <c r="D664" t="s">
        <v>74</v>
      </c>
      <c r="E664" t="s">
        <v>74</v>
      </c>
      <c r="F664" t="s">
        <v>6595</v>
      </c>
      <c r="G664" t="s">
        <v>74</v>
      </c>
      <c r="H664" t="s">
        <v>74</v>
      </c>
      <c r="I664" t="s">
        <v>6596</v>
      </c>
      <c r="J664" t="s">
        <v>6597</v>
      </c>
      <c r="K664" t="s">
        <v>74</v>
      </c>
      <c r="L664" t="s">
        <v>74</v>
      </c>
      <c r="M664" t="s">
        <v>5132</v>
      </c>
      <c r="N664" t="s">
        <v>78</v>
      </c>
      <c r="O664" t="s">
        <v>74</v>
      </c>
      <c r="P664" t="s">
        <v>74</v>
      </c>
      <c r="Q664" t="s">
        <v>74</v>
      </c>
      <c r="R664" t="s">
        <v>74</v>
      </c>
      <c r="S664" t="s">
        <v>74</v>
      </c>
      <c r="T664" t="s">
        <v>6598</v>
      </c>
      <c r="U664" t="s">
        <v>6599</v>
      </c>
      <c r="V664" t="s">
        <v>6600</v>
      </c>
      <c r="W664" t="s">
        <v>6601</v>
      </c>
      <c r="X664" t="s">
        <v>6602</v>
      </c>
      <c r="Y664" t="s">
        <v>6603</v>
      </c>
      <c r="Z664" t="s">
        <v>74</v>
      </c>
      <c r="AA664" t="s">
        <v>74</v>
      </c>
      <c r="AB664" t="s">
        <v>74</v>
      </c>
      <c r="AC664" t="s">
        <v>74</v>
      </c>
      <c r="AD664" t="s">
        <v>74</v>
      </c>
      <c r="AE664" t="s">
        <v>74</v>
      </c>
      <c r="AF664" t="s">
        <v>74</v>
      </c>
      <c r="AG664">
        <v>17</v>
      </c>
      <c r="AH664">
        <v>3</v>
      </c>
      <c r="AI664">
        <v>3</v>
      </c>
      <c r="AJ664">
        <v>0</v>
      </c>
      <c r="AK664">
        <v>0</v>
      </c>
      <c r="AL664" t="s">
        <v>6604</v>
      </c>
      <c r="AM664" t="s">
        <v>501</v>
      </c>
      <c r="AN664" t="s">
        <v>6605</v>
      </c>
      <c r="AO664" t="s">
        <v>6606</v>
      </c>
      <c r="AP664" t="s">
        <v>6607</v>
      </c>
      <c r="AQ664" t="s">
        <v>74</v>
      </c>
      <c r="AR664" t="s">
        <v>6608</v>
      </c>
      <c r="AS664" t="s">
        <v>6609</v>
      </c>
      <c r="AT664" t="s">
        <v>74</v>
      </c>
      <c r="AU664">
        <v>1992</v>
      </c>
      <c r="AV664">
        <v>24</v>
      </c>
      <c r="AW664">
        <v>4</v>
      </c>
      <c r="AX664" t="s">
        <v>74</v>
      </c>
      <c r="AY664" t="s">
        <v>74</v>
      </c>
      <c r="AZ664" t="s">
        <v>74</v>
      </c>
      <c r="BA664" t="s">
        <v>74</v>
      </c>
      <c r="BB664">
        <v>289</v>
      </c>
      <c r="BC664">
        <v>303</v>
      </c>
      <c r="BD664" t="s">
        <v>74</v>
      </c>
      <c r="BE664" t="s">
        <v>6610</v>
      </c>
      <c r="BF664" t="str">
        <f>HYPERLINK("http://dx.doi.org/10.1051/gse:19920401","http://dx.doi.org/10.1051/gse:19920401")</f>
        <v>http://dx.doi.org/10.1051/gse:19920401</v>
      </c>
      <c r="BG664" t="s">
        <v>74</v>
      </c>
      <c r="BH664" t="s">
        <v>74</v>
      </c>
      <c r="BI664">
        <v>15</v>
      </c>
      <c r="BJ664" t="s">
        <v>6611</v>
      </c>
      <c r="BK664" t="s">
        <v>92</v>
      </c>
      <c r="BL664" t="s">
        <v>6612</v>
      </c>
      <c r="BM664" t="s">
        <v>6613</v>
      </c>
      <c r="BN664" t="s">
        <v>74</v>
      </c>
      <c r="BO664" t="s">
        <v>435</v>
      </c>
      <c r="BP664" t="s">
        <v>74</v>
      </c>
      <c r="BQ664" t="s">
        <v>74</v>
      </c>
      <c r="BR664" t="s">
        <v>95</v>
      </c>
      <c r="BS664" t="s">
        <v>6614</v>
      </c>
      <c r="BT664" t="str">
        <f>HYPERLINK("https%3A%2F%2Fwww.webofscience.com%2Fwos%2Fwoscc%2Ffull-record%2FWOS:A1992JW09400001","View Full Record in Web of Science")</f>
        <v>View Full Record in Web of Science</v>
      </c>
    </row>
    <row r="665" spans="1:72" x14ac:dyDescent="0.15">
      <c r="A665" t="s">
        <v>72</v>
      </c>
      <c r="B665" t="s">
        <v>6615</v>
      </c>
      <c r="C665" t="s">
        <v>74</v>
      </c>
      <c r="D665" t="s">
        <v>74</v>
      </c>
      <c r="E665" t="s">
        <v>74</v>
      </c>
      <c r="F665" t="s">
        <v>6615</v>
      </c>
      <c r="G665" t="s">
        <v>74</v>
      </c>
      <c r="H665" t="s">
        <v>74</v>
      </c>
      <c r="I665" t="s">
        <v>6616</v>
      </c>
      <c r="J665" t="s">
        <v>6617</v>
      </c>
      <c r="K665" t="s">
        <v>74</v>
      </c>
      <c r="L665" t="s">
        <v>74</v>
      </c>
      <c r="M665" t="s">
        <v>77</v>
      </c>
      <c r="N665" t="s">
        <v>78</v>
      </c>
      <c r="O665" t="s">
        <v>74</v>
      </c>
      <c r="P665" t="s">
        <v>74</v>
      </c>
      <c r="Q665" t="s">
        <v>74</v>
      </c>
      <c r="R665" t="s">
        <v>74</v>
      </c>
      <c r="S665" t="s">
        <v>74</v>
      </c>
      <c r="T665" t="s">
        <v>74</v>
      </c>
      <c r="U665" t="s">
        <v>6618</v>
      </c>
      <c r="V665" t="s">
        <v>6619</v>
      </c>
      <c r="W665" t="s">
        <v>6620</v>
      </c>
      <c r="X665" t="s">
        <v>2500</v>
      </c>
      <c r="Y665" t="s">
        <v>6621</v>
      </c>
      <c r="Z665" t="s">
        <v>74</v>
      </c>
      <c r="AA665" t="s">
        <v>74</v>
      </c>
      <c r="AB665" t="s">
        <v>6622</v>
      </c>
      <c r="AC665" t="s">
        <v>74</v>
      </c>
      <c r="AD665" t="s">
        <v>74</v>
      </c>
      <c r="AE665" t="s">
        <v>74</v>
      </c>
      <c r="AF665" t="s">
        <v>74</v>
      </c>
      <c r="AG665">
        <v>31</v>
      </c>
      <c r="AH665">
        <v>3</v>
      </c>
      <c r="AI665">
        <v>3</v>
      </c>
      <c r="AJ665">
        <v>0</v>
      </c>
      <c r="AK665">
        <v>0</v>
      </c>
      <c r="AL665" t="s">
        <v>204</v>
      </c>
      <c r="AM665" t="s">
        <v>205</v>
      </c>
      <c r="AN665" t="s">
        <v>206</v>
      </c>
      <c r="AO665" t="s">
        <v>6623</v>
      </c>
      <c r="AP665" t="s">
        <v>74</v>
      </c>
      <c r="AQ665" t="s">
        <v>74</v>
      </c>
      <c r="AR665" t="s">
        <v>6624</v>
      </c>
      <c r="AS665" t="s">
        <v>6625</v>
      </c>
      <c r="AT665" t="s">
        <v>74</v>
      </c>
      <c r="AU665">
        <v>1992</v>
      </c>
      <c r="AV665">
        <v>12</v>
      </c>
      <c r="AW665">
        <v>4</v>
      </c>
      <c r="AX665" t="s">
        <v>74</v>
      </c>
      <c r="AY665" t="s">
        <v>74</v>
      </c>
      <c r="AZ665" t="s">
        <v>74</v>
      </c>
      <c r="BA665" t="s">
        <v>74</v>
      </c>
      <c r="BB665">
        <v>214</v>
      </c>
      <c r="BC665">
        <v>222</v>
      </c>
      <c r="BD665" t="s">
        <v>74</v>
      </c>
      <c r="BE665" t="s">
        <v>6626</v>
      </c>
      <c r="BF665" t="str">
        <f>HYPERLINK("http://dx.doi.org/10.1007/BF02091841","http://dx.doi.org/10.1007/BF02091841")</f>
        <v>http://dx.doi.org/10.1007/BF02091841</v>
      </c>
      <c r="BG665" t="s">
        <v>74</v>
      </c>
      <c r="BH665" t="s">
        <v>74</v>
      </c>
      <c r="BI665">
        <v>9</v>
      </c>
      <c r="BJ665" t="s">
        <v>451</v>
      </c>
      <c r="BK665" t="s">
        <v>92</v>
      </c>
      <c r="BL665" t="s">
        <v>452</v>
      </c>
      <c r="BM665" t="s">
        <v>6627</v>
      </c>
      <c r="BN665" t="s">
        <v>74</v>
      </c>
      <c r="BO665" t="s">
        <v>74</v>
      </c>
      <c r="BP665" t="s">
        <v>74</v>
      </c>
      <c r="BQ665" t="s">
        <v>74</v>
      </c>
      <c r="BR665" t="s">
        <v>95</v>
      </c>
      <c r="BS665" t="s">
        <v>6628</v>
      </c>
      <c r="BT665" t="str">
        <f>HYPERLINK("https%3A%2F%2Fwww.webofscience.com%2Fwos%2Fwoscc%2Ffull-record%2FWOS:A1992JN28300004","View Full Record in Web of Science")</f>
        <v>View Full Record in Web of Science</v>
      </c>
    </row>
    <row r="666" spans="1:72" x14ac:dyDescent="0.15">
      <c r="A666" t="s">
        <v>72</v>
      </c>
      <c r="B666" t="s">
        <v>6629</v>
      </c>
      <c r="C666" t="s">
        <v>74</v>
      </c>
      <c r="D666" t="s">
        <v>74</v>
      </c>
      <c r="E666" t="s">
        <v>74</v>
      </c>
      <c r="F666" t="s">
        <v>6629</v>
      </c>
      <c r="G666" t="s">
        <v>74</v>
      </c>
      <c r="H666" t="s">
        <v>74</v>
      </c>
      <c r="I666" t="s">
        <v>6630</v>
      </c>
      <c r="J666" t="s">
        <v>6617</v>
      </c>
      <c r="K666" t="s">
        <v>74</v>
      </c>
      <c r="L666" t="s">
        <v>74</v>
      </c>
      <c r="M666" t="s">
        <v>77</v>
      </c>
      <c r="N666" t="s">
        <v>78</v>
      </c>
      <c r="O666" t="s">
        <v>74</v>
      </c>
      <c r="P666" t="s">
        <v>74</v>
      </c>
      <c r="Q666" t="s">
        <v>74</v>
      </c>
      <c r="R666" t="s">
        <v>74</v>
      </c>
      <c r="S666" t="s">
        <v>74</v>
      </c>
      <c r="T666" t="s">
        <v>74</v>
      </c>
      <c r="U666" t="s">
        <v>6631</v>
      </c>
      <c r="V666" t="s">
        <v>6632</v>
      </c>
      <c r="W666" t="s">
        <v>6633</v>
      </c>
      <c r="X666" t="s">
        <v>6634</v>
      </c>
      <c r="Y666" t="s">
        <v>6635</v>
      </c>
      <c r="Z666" t="s">
        <v>74</v>
      </c>
      <c r="AA666" t="s">
        <v>74</v>
      </c>
      <c r="AB666" t="s">
        <v>74</v>
      </c>
      <c r="AC666" t="s">
        <v>74</v>
      </c>
      <c r="AD666" t="s">
        <v>74</v>
      </c>
      <c r="AE666" t="s">
        <v>74</v>
      </c>
      <c r="AF666" t="s">
        <v>74</v>
      </c>
      <c r="AG666">
        <v>27</v>
      </c>
      <c r="AH666">
        <v>17</v>
      </c>
      <c r="AI666">
        <v>18</v>
      </c>
      <c r="AJ666">
        <v>1</v>
      </c>
      <c r="AK666">
        <v>8</v>
      </c>
      <c r="AL666" t="s">
        <v>204</v>
      </c>
      <c r="AM666" t="s">
        <v>205</v>
      </c>
      <c r="AN666" t="s">
        <v>206</v>
      </c>
      <c r="AO666" t="s">
        <v>6623</v>
      </c>
      <c r="AP666" t="s">
        <v>74</v>
      </c>
      <c r="AQ666" t="s">
        <v>74</v>
      </c>
      <c r="AR666" t="s">
        <v>6624</v>
      </c>
      <c r="AS666" t="s">
        <v>6625</v>
      </c>
      <c r="AT666" t="s">
        <v>74</v>
      </c>
      <c r="AU666">
        <v>1992</v>
      </c>
      <c r="AV666">
        <v>12</v>
      </c>
      <c r="AW666">
        <v>4</v>
      </c>
      <c r="AX666" t="s">
        <v>74</v>
      </c>
      <c r="AY666" t="s">
        <v>74</v>
      </c>
      <c r="AZ666" t="s">
        <v>74</v>
      </c>
      <c r="BA666" t="s">
        <v>74</v>
      </c>
      <c r="BB666">
        <v>223</v>
      </c>
      <c r="BC666">
        <v>227</v>
      </c>
      <c r="BD666" t="s">
        <v>74</v>
      </c>
      <c r="BE666" t="s">
        <v>6636</v>
      </c>
      <c r="BF666" t="str">
        <f>HYPERLINK("http://dx.doi.org/10.1007/BF02091842","http://dx.doi.org/10.1007/BF02091842")</f>
        <v>http://dx.doi.org/10.1007/BF02091842</v>
      </c>
      <c r="BG666" t="s">
        <v>74</v>
      </c>
      <c r="BH666" t="s">
        <v>74</v>
      </c>
      <c r="BI666">
        <v>5</v>
      </c>
      <c r="BJ666" t="s">
        <v>451</v>
      </c>
      <c r="BK666" t="s">
        <v>92</v>
      </c>
      <c r="BL666" t="s">
        <v>452</v>
      </c>
      <c r="BM666" t="s">
        <v>6627</v>
      </c>
      <c r="BN666" t="s">
        <v>74</v>
      </c>
      <c r="BO666" t="s">
        <v>74</v>
      </c>
      <c r="BP666" t="s">
        <v>74</v>
      </c>
      <c r="BQ666" t="s">
        <v>74</v>
      </c>
      <c r="BR666" t="s">
        <v>95</v>
      </c>
      <c r="BS666" t="s">
        <v>6637</v>
      </c>
      <c r="BT666" t="str">
        <f>HYPERLINK("https%3A%2F%2Fwww.webofscience.com%2Fwos%2Fwoscc%2Ffull-record%2FWOS:A1992JN28300005","View Full Record in Web of Science")</f>
        <v>View Full Record in Web of Science</v>
      </c>
    </row>
    <row r="667" spans="1:72" x14ac:dyDescent="0.15">
      <c r="A667" t="s">
        <v>72</v>
      </c>
      <c r="B667" t="s">
        <v>6638</v>
      </c>
      <c r="C667" t="s">
        <v>74</v>
      </c>
      <c r="D667" t="s">
        <v>74</v>
      </c>
      <c r="E667" t="s">
        <v>74</v>
      </c>
      <c r="F667" t="s">
        <v>6638</v>
      </c>
      <c r="G667" t="s">
        <v>74</v>
      </c>
      <c r="H667" t="s">
        <v>74</v>
      </c>
      <c r="I667" t="s">
        <v>6639</v>
      </c>
      <c r="J667" t="s">
        <v>6640</v>
      </c>
      <c r="K667" t="s">
        <v>74</v>
      </c>
      <c r="L667" t="s">
        <v>74</v>
      </c>
      <c r="M667" t="s">
        <v>77</v>
      </c>
      <c r="N667" t="s">
        <v>78</v>
      </c>
      <c r="O667" t="s">
        <v>74</v>
      </c>
      <c r="P667" t="s">
        <v>74</v>
      </c>
      <c r="Q667" t="s">
        <v>74</v>
      </c>
      <c r="R667" t="s">
        <v>74</v>
      </c>
      <c r="S667" t="s">
        <v>74</v>
      </c>
      <c r="T667" t="s">
        <v>6641</v>
      </c>
      <c r="U667" t="s">
        <v>74</v>
      </c>
      <c r="V667" t="s">
        <v>6642</v>
      </c>
      <c r="W667" t="s">
        <v>74</v>
      </c>
      <c r="X667" t="s">
        <v>74</v>
      </c>
      <c r="Y667" t="s">
        <v>6643</v>
      </c>
      <c r="Z667" t="s">
        <v>74</v>
      </c>
      <c r="AA667" t="s">
        <v>74</v>
      </c>
      <c r="AB667" t="s">
        <v>74</v>
      </c>
      <c r="AC667" t="s">
        <v>74</v>
      </c>
      <c r="AD667" t="s">
        <v>74</v>
      </c>
      <c r="AE667" t="s">
        <v>74</v>
      </c>
      <c r="AF667" t="s">
        <v>74</v>
      </c>
      <c r="AG667">
        <v>0</v>
      </c>
      <c r="AH667">
        <v>24</v>
      </c>
      <c r="AI667">
        <v>26</v>
      </c>
      <c r="AJ667">
        <v>0</v>
      </c>
      <c r="AK667">
        <v>1</v>
      </c>
      <c r="AL667" t="s">
        <v>6644</v>
      </c>
      <c r="AM667" t="s">
        <v>6645</v>
      </c>
      <c r="AN667" t="s">
        <v>6646</v>
      </c>
      <c r="AO667" t="s">
        <v>6647</v>
      </c>
      <c r="AP667" t="s">
        <v>74</v>
      </c>
      <c r="AQ667" t="s">
        <v>74</v>
      </c>
      <c r="AR667" t="s">
        <v>6648</v>
      </c>
      <c r="AS667" t="s">
        <v>6649</v>
      </c>
      <c r="AT667" t="s">
        <v>74</v>
      </c>
      <c r="AU667">
        <v>1992</v>
      </c>
      <c r="AV667">
        <v>25</v>
      </c>
      <c r="AW667">
        <v>3</v>
      </c>
      <c r="AX667" t="s">
        <v>74</v>
      </c>
      <c r="AY667" t="s">
        <v>74</v>
      </c>
      <c r="AZ667" t="s">
        <v>74</v>
      </c>
      <c r="BA667" t="s">
        <v>74</v>
      </c>
      <c r="BB667">
        <v>341</v>
      </c>
      <c r="BC667">
        <v>344</v>
      </c>
      <c r="BD667" t="s">
        <v>74</v>
      </c>
      <c r="BE667" t="s">
        <v>6650</v>
      </c>
      <c r="BF667" t="str">
        <f>HYPERLINK("http://dx.doi.org/10.1016/0016-6995(92)80005-X","http://dx.doi.org/10.1016/0016-6995(92)80005-X")</f>
        <v>http://dx.doi.org/10.1016/0016-6995(92)80005-X</v>
      </c>
      <c r="BG667" t="s">
        <v>74</v>
      </c>
      <c r="BH667" t="s">
        <v>74</v>
      </c>
      <c r="BI667">
        <v>4</v>
      </c>
      <c r="BJ667" t="s">
        <v>1604</v>
      </c>
      <c r="BK667" t="s">
        <v>92</v>
      </c>
      <c r="BL667" t="s">
        <v>1604</v>
      </c>
      <c r="BM667" t="s">
        <v>6651</v>
      </c>
      <c r="BN667" t="s">
        <v>74</v>
      </c>
      <c r="BO667" t="s">
        <v>74</v>
      </c>
      <c r="BP667" t="s">
        <v>74</v>
      </c>
      <c r="BQ667" t="s">
        <v>74</v>
      </c>
      <c r="BR667" t="s">
        <v>95</v>
      </c>
      <c r="BS667" t="s">
        <v>6652</v>
      </c>
      <c r="BT667" t="str">
        <f>HYPERLINK("https%3A%2F%2Fwww.webofscience.com%2Fwos%2Fwoscc%2Ffull-record%2FWOS:A1992JT21800004","View Full Record in Web of Science")</f>
        <v>View Full Record in Web of Science</v>
      </c>
    </row>
    <row r="668" spans="1:72" x14ac:dyDescent="0.15">
      <c r="A668" t="s">
        <v>72</v>
      </c>
      <c r="B668" t="s">
        <v>6653</v>
      </c>
      <c r="C668" t="s">
        <v>74</v>
      </c>
      <c r="D668" t="s">
        <v>74</v>
      </c>
      <c r="E668" t="s">
        <v>74</v>
      </c>
      <c r="F668" t="s">
        <v>6653</v>
      </c>
      <c r="G668" t="s">
        <v>74</v>
      </c>
      <c r="H668" t="s">
        <v>74</v>
      </c>
      <c r="I668" t="s">
        <v>6654</v>
      </c>
      <c r="J668" t="s">
        <v>6640</v>
      </c>
      <c r="K668" t="s">
        <v>74</v>
      </c>
      <c r="L668" t="s">
        <v>74</v>
      </c>
      <c r="M668" t="s">
        <v>77</v>
      </c>
      <c r="N668" t="s">
        <v>78</v>
      </c>
      <c r="O668" t="s">
        <v>74</v>
      </c>
      <c r="P668" t="s">
        <v>74</v>
      </c>
      <c r="Q668" t="s">
        <v>74</v>
      </c>
      <c r="R668" t="s">
        <v>74</v>
      </c>
      <c r="S668" t="s">
        <v>74</v>
      </c>
      <c r="T668" t="s">
        <v>6655</v>
      </c>
      <c r="U668" t="s">
        <v>74</v>
      </c>
      <c r="V668" t="s">
        <v>6656</v>
      </c>
      <c r="W668" t="s">
        <v>74</v>
      </c>
      <c r="X668" t="s">
        <v>74</v>
      </c>
      <c r="Y668" t="s">
        <v>6657</v>
      </c>
      <c r="Z668" t="s">
        <v>74</v>
      </c>
      <c r="AA668" t="s">
        <v>74</v>
      </c>
      <c r="AB668" t="s">
        <v>74</v>
      </c>
      <c r="AC668" t="s">
        <v>74</v>
      </c>
      <c r="AD668" t="s">
        <v>74</v>
      </c>
      <c r="AE668" t="s">
        <v>74</v>
      </c>
      <c r="AF668" t="s">
        <v>74</v>
      </c>
      <c r="AG668">
        <v>0</v>
      </c>
      <c r="AH668">
        <v>11</v>
      </c>
      <c r="AI668">
        <v>13</v>
      </c>
      <c r="AJ668">
        <v>0</v>
      </c>
      <c r="AK668">
        <v>1</v>
      </c>
      <c r="AL668" t="s">
        <v>6644</v>
      </c>
      <c r="AM668" t="s">
        <v>6645</v>
      </c>
      <c r="AN668" t="s">
        <v>6646</v>
      </c>
      <c r="AO668" t="s">
        <v>6647</v>
      </c>
      <c r="AP668" t="s">
        <v>74</v>
      </c>
      <c r="AQ668" t="s">
        <v>74</v>
      </c>
      <c r="AR668" t="s">
        <v>6648</v>
      </c>
      <c r="AS668" t="s">
        <v>6649</v>
      </c>
      <c r="AT668" t="s">
        <v>74</v>
      </c>
      <c r="AU668">
        <v>1992</v>
      </c>
      <c r="AV668">
        <v>25</v>
      </c>
      <c r="AW668">
        <v>5</v>
      </c>
      <c r="AX668" t="s">
        <v>74</v>
      </c>
      <c r="AY668" t="s">
        <v>74</v>
      </c>
      <c r="AZ668" t="s">
        <v>74</v>
      </c>
      <c r="BA668" t="s">
        <v>74</v>
      </c>
      <c r="BB668">
        <v>569</v>
      </c>
      <c r="BC668">
        <v>583</v>
      </c>
      <c r="BD668" t="s">
        <v>74</v>
      </c>
      <c r="BE668" t="s">
        <v>6658</v>
      </c>
      <c r="BF668" t="str">
        <f>HYPERLINK("http://dx.doi.org/10.1016/0016-6995(92)80097-W","http://dx.doi.org/10.1016/0016-6995(92)80097-W")</f>
        <v>http://dx.doi.org/10.1016/0016-6995(92)80097-W</v>
      </c>
      <c r="BG668" t="s">
        <v>74</v>
      </c>
      <c r="BH668" t="s">
        <v>74</v>
      </c>
      <c r="BI668">
        <v>15</v>
      </c>
      <c r="BJ668" t="s">
        <v>1604</v>
      </c>
      <c r="BK668" t="s">
        <v>92</v>
      </c>
      <c r="BL668" t="s">
        <v>1604</v>
      </c>
      <c r="BM668" t="s">
        <v>6659</v>
      </c>
      <c r="BN668" t="s">
        <v>74</v>
      </c>
      <c r="BO668" t="s">
        <v>74</v>
      </c>
      <c r="BP668" t="s">
        <v>74</v>
      </c>
      <c r="BQ668" t="s">
        <v>74</v>
      </c>
      <c r="BR668" t="s">
        <v>95</v>
      </c>
      <c r="BS668" t="s">
        <v>6660</v>
      </c>
      <c r="BT668" t="str">
        <f>HYPERLINK("https%3A%2F%2Fwww.webofscience.com%2Fwos%2Fwoscc%2Ffull-record%2FWOS:A1992KL66800001","View Full Record in Web of Science")</f>
        <v>View Full Record in Web of Science</v>
      </c>
    </row>
    <row r="669" spans="1:72" x14ac:dyDescent="0.15">
      <c r="A669" t="s">
        <v>72</v>
      </c>
      <c r="B669" t="s">
        <v>6661</v>
      </c>
      <c r="C669" t="s">
        <v>74</v>
      </c>
      <c r="D669" t="s">
        <v>74</v>
      </c>
      <c r="E669" t="s">
        <v>74</v>
      </c>
      <c r="F669" t="s">
        <v>6661</v>
      </c>
      <c r="G669" t="s">
        <v>74</v>
      </c>
      <c r="H669" t="s">
        <v>74</v>
      </c>
      <c r="I669" t="s">
        <v>6662</v>
      </c>
      <c r="J669" t="s">
        <v>6663</v>
      </c>
      <c r="K669" t="s">
        <v>74</v>
      </c>
      <c r="L669" t="s">
        <v>74</v>
      </c>
      <c r="M669" t="s">
        <v>77</v>
      </c>
      <c r="N669" t="s">
        <v>78</v>
      </c>
      <c r="O669" t="s">
        <v>74</v>
      </c>
      <c r="P669" t="s">
        <v>74</v>
      </c>
      <c r="Q669" t="s">
        <v>74</v>
      </c>
      <c r="R669" t="s">
        <v>74</v>
      </c>
      <c r="S669" t="s">
        <v>74</v>
      </c>
      <c r="T669" t="s">
        <v>74</v>
      </c>
      <c r="U669" t="s">
        <v>6664</v>
      </c>
      <c r="V669" t="s">
        <v>6665</v>
      </c>
      <c r="W669" t="s">
        <v>74</v>
      </c>
      <c r="X669" t="s">
        <v>74</v>
      </c>
      <c r="Y669" t="s">
        <v>6666</v>
      </c>
      <c r="Z669" t="s">
        <v>74</v>
      </c>
      <c r="AA669" t="s">
        <v>6667</v>
      </c>
      <c r="AB669" t="s">
        <v>74</v>
      </c>
      <c r="AC669" t="s">
        <v>74</v>
      </c>
      <c r="AD669" t="s">
        <v>74</v>
      </c>
      <c r="AE669" t="s">
        <v>74</v>
      </c>
      <c r="AF669" t="s">
        <v>74</v>
      </c>
      <c r="AG669">
        <v>23</v>
      </c>
      <c r="AH669">
        <v>3</v>
      </c>
      <c r="AI669">
        <v>3</v>
      </c>
      <c r="AJ669">
        <v>0</v>
      </c>
      <c r="AK669">
        <v>1</v>
      </c>
      <c r="AL669" t="s">
        <v>6668</v>
      </c>
      <c r="AM669" t="s">
        <v>552</v>
      </c>
      <c r="AN669" t="s">
        <v>6669</v>
      </c>
      <c r="AO669" t="s">
        <v>6670</v>
      </c>
      <c r="AP669" t="s">
        <v>6671</v>
      </c>
      <c r="AQ669" t="s">
        <v>74</v>
      </c>
      <c r="AR669" t="s">
        <v>6672</v>
      </c>
      <c r="AS669" t="s">
        <v>6673</v>
      </c>
      <c r="AT669" t="s">
        <v>74</v>
      </c>
      <c r="AU669">
        <v>1992</v>
      </c>
      <c r="AV669">
        <v>26</v>
      </c>
      <c r="AW669">
        <v>1</v>
      </c>
      <c r="AX669" t="s">
        <v>74</v>
      </c>
      <c r="AY669" t="s">
        <v>74</v>
      </c>
      <c r="AZ669" t="s">
        <v>74</v>
      </c>
      <c r="BA669" t="s">
        <v>74</v>
      </c>
      <c r="BB669">
        <v>21</v>
      </c>
      <c r="BC669">
        <v>28</v>
      </c>
      <c r="BD669" t="s">
        <v>74</v>
      </c>
      <c r="BE669" t="s">
        <v>6674</v>
      </c>
      <c r="BF669" t="str">
        <f>HYPERLINK("http://dx.doi.org/10.2343/geochemj.26.21","http://dx.doi.org/10.2343/geochemj.26.21")</f>
        <v>http://dx.doi.org/10.2343/geochemj.26.21</v>
      </c>
      <c r="BG669" t="s">
        <v>74</v>
      </c>
      <c r="BH669" t="s">
        <v>74</v>
      </c>
      <c r="BI669">
        <v>8</v>
      </c>
      <c r="BJ669" t="s">
        <v>297</v>
      </c>
      <c r="BK669" t="s">
        <v>92</v>
      </c>
      <c r="BL669" t="s">
        <v>297</v>
      </c>
      <c r="BM669" t="s">
        <v>6675</v>
      </c>
      <c r="BN669" t="s">
        <v>74</v>
      </c>
      <c r="BO669" t="s">
        <v>6676</v>
      </c>
      <c r="BP669" t="s">
        <v>74</v>
      </c>
      <c r="BQ669" t="s">
        <v>74</v>
      </c>
      <c r="BR669" t="s">
        <v>95</v>
      </c>
      <c r="BS669" t="s">
        <v>6677</v>
      </c>
      <c r="BT669" t="str">
        <f>HYPERLINK("https%3A%2F%2Fwww.webofscience.com%2Fwos%2Fwoscc%2Ffull-record%2FWOS:A1992JM43200002","View Full Record in Web of Science")</f>
        <v>View Full Record in Web of Science</v>
      </c>
    </row>
    <row r="670" spans="1:72" x14ac:dyDescent="0.15">
      <c r="A670" t="s">
        <v>72</v>
      </c>
      <c r="B670" t="s">
        <v>6678</v>
      </c>
      <c r="C670" t="s">
        <v>74</v>
      </c>
      <c r="D670" t="s">
        <v>74</v>
      </c>
      <c r="E670" t="s">
        <v>74</v>
      </c>
      <c r="F670" t="s">
        <v>6678</v>
      </c>
      <c r="G670" t="s">
        <v>74</v>
      </c>
      <c r="H670" t="s">
        <v>74</v>
      </c>
      <c r="I670" t="s">
        <v>6679</v>
      </c>
      <c r="J670" t="s">
        <v>6663</v>
      </c>
      <c r="K670" t="s">
        <v>74</v>
      </c>
      <c r="L670" t="s">
        <v>74</v>
      </c>
      <c r="M670" t="s">
        <v>77</v>
      </c>
      <c r="N670" t="s">
        <v>78</v>
      </c>
      <c r="O670" t="s">
        <v>74</v>
      </c>
      <c r="P670" t="s">
        <v>74</v>
      </c>
      <c r="Q670" t="s">
        <v>74</v>
      </c>
      <c r="R670" t="s">
        <v>74</v>
      </c>
      <c r="S670" t="s">
        <v>74</v>
      </c>
      <c r="T670" t="s">
        <v>74</v>
      </c>
      <c r="U670" t="s">
        <v>6680</v>
      </c>
      <c r="V670" t="s">
        <v>6681</v>
      </c>
      <c r="W670" t="s">
        <v>6682</v>
      </c>
      <c r="X670" t="s">
        <v>6683</v>
      </c>
      <c r="Y670" t="s">
        <v>74</v>
      </c>
      <c r="Z670" t="s">
        <v>74</v>
      </c>
      <c r="AA670" t="s">
        <v>74</v>
      </c>
      <c r="AB670" t="s">
        <v>74</v>
      </c>
      <c r="AC670" t="s">
        <v>74</v>
      </c>
      <c r="AD670" t="s">
        <v>74</v>
      </c>
      <c r="AE670" t="s">
        <v>74</v>
      </c>
      <c r="AF670" t="s">
        <v>74</v>
      </c>
      <c r="AG670">
        <v>64</v>
      </c>
      <c r="AH670">
        <v>11</v>
      </c>
      <c r="AI670">
        <v>13</v>
      </c>
      <c r="AJ670">
        <v>0</v>
      </c>
      <c r="AK670">
        <v>2</v>
      </c>
      <c r="AL670" t="s">
        <v>6668</v>
      </c>
      <c r="AM670" t="s">
        <v>552</v>
      </c>
      <c r="AN670" t="s">
        <v>6669</v>
      </c>
      <c r="AO670" t="s">
        <v>6670</v>
      </c>
      <c r="AP670" t="s">
        <v>6671</v>
      </c>
      <c r="AQ670" t="s">
        <v>74</v>
      </c>
      <c r="AR670" t="s">
        <v>6672</v>
      </c>
      <c r="AS670" t="s">
        <v>6673</v>
      </c>
      <c r="AT670" t="s">
        <v>74</v>
      </c>
      <c r="AU670">
        <v>1992</v>
      </c>
      <c r="AV670">
        <v>26</v>
      </c>
      <c r="AW670">
        <v>3</v>
      </c>
      <c r="AX670" t="s">
        <v>74</v>
      </c>
      <c r="AY670" t="s">
        <v>74</v>
      </c>
      <c r="AZ670" t="s">
        <v>74</v>
      </c>
      <c r="BA670" t="s">
        <v>74</v>
      </c>
      <c r="BB670">
        <v>117</v>
      </c>
      <c r="BC670">
        <v>136</v>
      </c>
      <c r="BD670" t="s">
        <v>74</v>
      </c>
      <c r="BE670" t="s">
        <v>6684</v>
      </c>
      <c r="BF670" t="str">
        <f>HYPERLINK("http://dx.doi.org/10.2343/geochemj.26.117","http://dx.doi.org/10.2343/geochemj.26.117")</f>
        <v>http://dx.doi.org/10.2343/geochemj.26.117</v>
      </c>
      <c r="BG670" t="s">
        <v>74</v>
      </c>
      <c r="BH670" t="s">
        <v>74</v>
      </c>
      <c r="BI670">
        <v>20</v>
      </c>
      <c r="BJ670" t="s">
        <v>297</v>
      </c>
      <c r="BK670" t="s">
        <v>92</v>
      </c>
      <c r="BL670" t="s">
        <v>297</v>
      </c>
      <c r="BM670" t="s">
        <v>6685</v>
      </c>
      <c r="BN670" t="s">
        <v>74</v>
      </c>
      <c r="BO670" t="s">
        <v>6676</v>
      </c>
      <c r="BP670" t="s">
        <v>74</v>
      </c>
      <c r="BQ670" t="s">
        <v>74</v>
      </c>
      <c r="BR670" t="s">
        <v>95</v>
      </c>
      <c r="BS670" t="s">
        <v>6686</v>
      </c>
      <c r="BT670" t="str">
        <f>HYPERLINK("https%3A%2F%2Fwww.webofscience.com%2Fwos%2Fwoscc%2Ffull-record%2FWOS:A1992KM83900002","View Full Record in Web of Science")</f>
        <v>View Full Record in Web of Science</v>
      </c>
    </row>
    <row r="671" spans="1:72" x14ac:dyDescent="0.15">
      <c r="A671" t="s">
        <v>72</v>
      </c>
      <c r="B671" t="s">
        <v>6687</v>
      </c>
      <c r="C671" t="s">
        <v>74</v>
      </c>
      <c r="D671" t="s">
        <v>74</v>
      </c>
      <c r="E671" t="s">
        <v>74</v>
      </c>
      <c r="F671" t="s">
        <v>6687</v>
      </c>
      <c r="G671" t="s">
        <v>74</v>
      </c>
      <c r="H671" t="s">
        <v>74</v>
      </c>
      <c r="I671" t="s">
        <v>6688</v>
      </c>
      <c r="J671" t="s">
        <v>6663</v>
      </c>
      <c r="K671" t="s">
        <v>74</v>
      </c>
      <c r="L671" t="s">
        <v>74</v>
      </c>
      <c r="M671" t="s">
        <v>77</v>
      </c>
      <c r="N671" t="s">
        <v>78</v>
      </c>
      <c r="O671" t="s">
        <v>74</v>
      </c>
      <c r="P671" t="s">
        <v>74</v>
      </c>
      <c r="Q671" t="s">
        <v>74</v>
      </c>
      <c r="R671" t="s">
        <v>74</v>
      </c>
      <c r="S671" t="s">
        <v>74</v>
      </c>
      <c r="T671" t="s">
        <v>74</v>
      </c>
      <c r="U671" t="s">
        <v>6689</v>
      </c>
      <c r="V671" t="s">
        <v>6690</v>
      </c>
      <c r="W671" t="s">
        <v>74</v>
      </c>
      <c r="X671" t="s">
        <v>74</v>
      </c>
      <c r="Y671" t="s">
        <v>6691</v>
      </c>
      <c r="Z671" t="s">
        <v>74</v>
      </c>
      <c r="AA671" t="s">
        <v>74</v>
      </c>
      <c r="AB671" t="s">
        <v>74</v>
      </c>
      <c r="AC671" t="s">
        <v>74</v>
      </c>
      <c r="AD671" t="s">
        <v>74</v>
      </c>
      <c r="AE671" t="s">
        <v>74</v>
      </c>
      <c r="AF671" t="s">
        <v>74</v>
      </c>
      <c r="AG671">
        <v>31</v>
      </c>
      <c r="AH671">
        <v>2</v>
      </c>
      <c r="AI671">
        <v>2</v>
      </c>
      <c r="AJ671">
        <v>0</v>
      </c>
      <c r="AK671">
        <v>0</v>
      </c>
      <c r="AL671" t="s">
        <v>6668</v>
      </c>
      <c r="AM671" t="s">
        <v>552</v>
      </c>
      <c r="AN671" t="s">
        <v>6669</v>
      </c>
      <c r="AO671" t="s">
        <v>6670</v>
      </c>
      <c r="AP671" t="s">
        <v>6671</v>
      </c>
      <c r="AQ671" t="s">
        <v>74</v>
      </c>
      <c r="AR671" t="s">
        <v>6672</v>
      </c>
      <c r="AS671" t="s">
        <v>6673</v>
      </c>
      <c r="AT671" t="s">
        <v>74</v>
      </c>
      <c r="AU671">
        <v>1992</v>
      </c>
      <c r="AV671">
        <v>26</v>
      </c>
      <c r="AW671">
        <v>6</v>
      </c>
      <c r="AX671" t="s">
        <v>74</v>
      </c>
      <c r="AY671" t="s">
        <v>74</v>
      </c>
      <c r="AZ671" t="s">
        <v>74</v>
      </c>
      <c r="BA671" t="s">
        <v>74</v>
      </c>
      <c r="BB671">
        <v>425</v>
      </c>
      <c r="BC671">
        <v>434</v>
      </c>
      <c r="BD671" t="s">
        <v>74</v>
      </c>
      <c r="BE671" t="s">
        <v>6692</v>
      </c>
      <c r="BF671" t="str">
        <f>HYPERLINK("http://dx.doi.org/10.2343/geochemj.26.425","http://dx.doi.org/10.2343/geochemj.26.425")</f>
        <v>http://dx.doi.org/10.2343/geochemj.26.425</v>
      </c>
      <c r="BG671" t="s">
        <v>74</v>
      </c>
      <c r="BH671" t="s">
        <v>74</v>
      </c>
      <c r="BI671">
        <v>10</v>
      </c>
      <c r="BJ671" t="s">
        <v>297</v>
      </c>
      <c r="BK671" t="s">
        <v>92</v>
      </c>
      <c r="BL671" t="s">
        <v>297</v>
      </c>
      <c r="BM671" t="s">
        <v>6693</v>
      </c>
      <c r="BN671" t="s">
        <v>74</v>
      </c>
      <c r="BO671" t="s">
        <v>6676</v>
      </c>
      <c r="BP671" t="s">
        <v>74</v>
      </c>
      <c r="BQ671" t="s">
        <v>74</v>
      </c>
      <c r="BR671" t="s">
        <v>95</v>
      </c>
      <c r="BS671" t="s">
        <v>6694</v>
      </c>
      <c r="BT671" t="str">
        <f>HYPERLINK("https%3A%2F%2Fwww.webofscience.com%2Fwos%2Fwoscc%2Ffull-record%2FWOS:A1992KX04400009","View Full Record in Web of Science")</f>
        <v>View Full Record in Web of Science</v>
      </c>
    </row>
    <row r="672" spans="1:72" x14ac:dyDescent="0.15">
      <c r="A672" t="s">
        <v>72</v>
      </c>
      <c r="B672" t="s">
        <v>6695</v>
      </c>
      <c r="C672" t="s">
        <v>74</v>
      </c>
      <c r="D672" t="s">
        <v>74</v>
      </c>
      <c r="E672" t="s">
        <v>74</v>
      </c>
      <c r="F672" t="s">
        <v>6695</v>
      </c>
      <c r="G672" t="s">
        <v>74</v>
      </c>
      <c r="H672" t="s">
        <v>74</v>
      </c>
      <c r="I672" t="s">
        <v>6696</v>
      </c>
      <c r="J672" t="s">
        <v>3858</v>
      </c>
      <c r="K672" t="s">
        <v>74</v>
      </c>
      <c r="L672" t="s">
        <v>74</v>
      </c>
      <c r="M672" t="s">
        <v>77</v>
      </c>
      <c r="N672" t="s">
        <v>78</v>
      </c>
      <c r="O672" t="s">
        <v>74</v>
      </c>
      <c r="P672" t="s">
        <v>74</v>
      </c>
      <c r="Q672" t="s">
        <v>74</v>
      </c>
      <c r="R672" t="s">
        <v>74</v>
      </c>
      <c r="S672" t="s">
        <v>74</v>
      </c>
      <c r="T672" t="s">
        <v>74</v>
      </c>
      <c r="U672" t="s">
        <v>6697</v>
      </c>
      <c r="V672" t="s">
        <v>6698</v>
      </c>
      <c r="W672" t="s">
        <v>6699</v>
      </c>
      <c r="X672" t="s">
        <v>6700</v>
      </c>
      <c r="Y672" t="s">
        <v>6701</v>
      </c>
      <c r="Z672" t="s">
        <v>74</v>
      </c>
      <c r="AA672" t="s">
        <v>74</v>
      </c>
      <c r="AB672" t="s">
        <v>74</v>
      </c>
      <c r="AC672" t="s">
        <v>74</v>
      </c>
      <c r="AD672" t="s">
        <v>74</v>
      </c>
      <c r="AE672" t="s">
        <v>74</v>
      </c>
      <c r="AF672" t="s">
        <v>74</v>
      </c>
      <c r="AG672">
        <v>32</v>
      </c>
      <c r="AH672">
        <v>53</v>
      </c>
      <c r="AI672">
        <v>53</v>
      </c>
      <c r="AJ672">
        <v>0</v>
      </c>
      <c r="AK672">
        <v>1</v>
      </c>
      <c r="AL672" t="s">
        <v>3459</v>
      </c>
      <c r="AM672" t="s">
        <v>3460</v>
      </c>
      <c r="AN672" t="s">
        <v>3461</v>
      </c>
      <c r="AO672" t="s">
        <v>3864</v>
      </c>
      <c r="AP672" t="s">
        <v>74</v>
      </c>
      <c r="AQ672" t="s">
        <v>74</v>
      </c>
      <c r="AR672" t="s">
        <v>3858</v>
      </c>
      <c r="AS672" t="s">
        <v>174</v>
      </c>
      <c r="AT672" t="s">
        <v>6301</v>
      </c>
      <c r="AU672">
        <v>1992</v>
      </c>
      <c r="AV672">
        <v>20</v>
      </c>
      <c r="AW672">
        <v>1</v>
      </c>
      <c r="AX672" t="s">
        <v>74</v>
      </c>
      <c r="AY672" t="s">
        <v>74</v>
      </c>
      <c r="AZ672" t="s">
        <v>74</v>
      </c>
      <c r="BA672" t="s">
        <v>74</v>
      </c>
      <c r="BB672">
        <v>31</v>
      </c>
      <c r="BC672">
        <v>34</v>
      </c>
      <c r="BD672" t="s">
        <v>74</v>
      </c>
      <c r="BE672" t="s">
        <v>6702</v>
      </c>
      <c r="BF672" t="str">
        <f>HYPERLINK("http://dx.doi.org/10.1130/0091-7613(1992)020&lt;0031:EOMMCD&gt;2.3.CO;2","http://dx.doi.org/10.1130/0091-7613(1992)020&lt;0031:EOMMCD&gt;2.3.CO;2")</f>
        <v>http://dx.doi.org/10.1130/0091-7613(1992)020&lt;0031:EOMMCD&gt;2.3.CO;2</v>
      </c>
      <c r="BG672" t="s">
        <v>74</v>
      </c>
      <c r="BH672" t="s">
        <v>74</v>
      </c>
      <c r="BI672">
        <v>4</v>
      </c>
      <c r="BJ672" t="s">
        <v>174</v>
      </c>
      <c r="BK672" t="s">
        <v>92</v>
      </c>
      <c r="BL672" t="s">
        <v>174</v>
      </c>
      <c r="BM672" t="s">
        <v>6703</v>
      </c>
      <c r="BN672" t="s">
        <v>74</v>
      </c>
      <c r="BO672" t="s">
        <v>74</v>
      </c>
      <c r="BP672" t="s">
        <v>74</v>
      </c>
      <c r="BQ672" t="s">
        <v>74</v>
      </c>
      <c r="BR672" t="s">
        <v>95</v>
      </c>
      <c r="BS672" t="s">
        <v>6704</v>
      </c>
      <c r="BT672" t="str">
        <f>HYPERLINK("https%3A%2F%2Fwww.webofscience.com%2Fwos%2Fwoscc%2Ffull-record%2FWOS:A1992GZ53700008","View Full Record in Web of Science")</f>
        <v>View Full Record in Web of Science</v>
      </c>
    </row>
    <row r="673" spans="1:72" x14ac:dyDescent="0.15">
      <c r="A673" t="s">
        <v>72</v>
      </c>
      <c r="B673" t="s">
        <v>6705</v>
      </c>
      <c r="C673" t="s">
        <v>74</v>
      </c>
      <c r="D673" t="s">
        <v>74</v>
      </c>
      <c r="E673" t="s">
        <v>74</v>
      </c>
      <c r="F673" t="s">
        <v>6705</v>
      </c>
      <c r="G673" t="s">
        <v>74</v>
      </c>
      <c r="H673" t="s">
        <v>74</v>
      </c>
      <c r="I673" t="s">
        <v>6706</v>
      </c>
      <c r="J673" t="s">
        <v>3858</v>
      </c>
      <c r="K673" t="s">
        <v>74</v>
      </c>
      <c r="L673" t="s">
        <v>74</v>
      </c>
      <c r="M673" t="s">
        <v>77</v>
      </c>
      <c r="N673" t="s">
        <v>337</v>
      </c>
      <c r="O673" t="s">
        <v>74</v>
      </c>
      <c r="P673" t="s">
        <v>74</v>
      </c>
      <c r="Q673" t="s">
        <v>74</v>
      </c>
      <c r="R673" t="s">
        <v>74</v>
      </c>
      <c r="S673" t="s">
        <v>74</v>
      </c>
      <c r="T673" t="s">
        <v>74</v>
      </c>
      <c r="U673" t="s">
        <v>74</v>
      </c>
      <c r="V673" t="s">
        <v>74</v>
      </c>
      <c r="W673" t="s">
        <v>74</v>
      </c>
      <c r="X673" t="s">
        <v>74</v>
      </c>
      <c r="Y673" t="s">
        <v>6707</v>
      </c>
      <c r="Z673" t="s">
        <v>74</v>
      </c>
      <c r="AA673" t="s">
        <v>74</v>
      </c>
      <c r="AB673" t="s">
        <v>74</v>
      </c>
      <c r="AC673" t="s">
        <v>74</v>
      </c>
      <c r="AD673" t="s">
        <v>74</v>
      </c>
      <c r="AE673" t="s">
        <v>74</v>
      </c>
      <c r="AF673" t="s">
        <v>74</v>
      </c>
      <c r="AG673">
        <v>0</v>
      </c>
      <c r="AH673">
        <v>1</v>
      </c>
      <c r="AI673">
        <v>1</v>
      </c>
      <c r="AJ673">
        <v>0</v>
      </c>
      <c r="AK673">
        <v>1</v>
      </c>
      <c r="AL673" t="s">
        <v>3459</v>
      </c>
      <c r="AM673" t="s">
        <v>3460</v>
      </c>
      <c r="AN673" t="s">
        <v>3461</v>
      </c>
      <c r="AO673" t="s">
        <v>3864</v>
      </c>
      <c r="AP673" t="s">
        <v>74</v>
      </c>
      <c r="AQ673" t="s">
        <v>74</v>
      </c>
      <c r="AR673" t="s">
        <v>3858</v>
      </c>
      <c r="AS673" t="s">
        <v>174</v>
      </c>
      <c r="AT673" t="s">
        <v>6301</v>
      </c>
      <c r="AU673">
        <v>1992</v>
      </c>
      <c r="AV673">
        <v>20</v>
      </c>
      <c r="AW673">
        <v>1</v>
      </c>
      <c r="AX673" t="s">
        <v>74</v>
      </c>
      <c r="AY673" t="s">
        <v>74</v>
      </c>
      <c r="AZ673" t="s">
        <v>74</v>
      </c>
      <c r="BA673" t="s">
        <v>74</v>
      </c>
      <c r="BB673">
        <v>87</v>
      </c>
      <c r="BC673">
        <v>87</v>
      </c>
      <c r="BD673" t="s">
        <v>74</v>
      </c>
      <c r="BE673" t="s">
        <v>6708</v>
      </c>
      <c r="BF673" t="str">
        <f>HYPERLINK("http://dx.doi.org/10.1130/0091-7613(1992)020&lt;0087:CAROSU&gt;2.3.CO;2","http://dx.doi.org/10.1130/0091-7613(1992)020&lt;0087:CAROSU&gt;2.3.CO;2")</f>
        <v>http://dx.doi.org/10.1130/0091-7613(1992)020&lt;0087:CAROSU&gt;2.3.CO;2</v>
      </c>
      <c r="BG673" t="s">
        <v>74</v>
      </c>
      <c r="BH673" t="s">
        <v>74</v>
      </c>
      <c r="BI673">
        <v>1</v>
      </c>
      <c r="BJ673" t="s">
        <v>174</v>
      </c>
      <c r="BK673" t="s">
        <v>92</v>
      </c>
      <c r="BL673" t="s">
        <v>174</v>
      </c>
      <c r="BM673" t="s">
        <v>6703</v>
      </c>
      <c r="BN673" t="s">
        <v>74</v>
      </c>
      <c r="BO673" t="s">
        <v>74</v>
      </c>
      <c r="BP673" t="s">
        <v>74</v>
      </c>
      <c r="BQ673" t="s">
        <v>74</v>
      </c>
      <c r="BR673" t="s">
        <v>95</v>
      </c>
      <c r="BS673" t="s">
        <v>6709</v>
      </c>
      <c r="BT673" t="str">
        <f>HYPERLINK("https%3A%2F%2Fwww.webofscience.com%2Fwos%2Fwoscc%2Ffull-record%2FWOS:A1992GZ53700022","View Full Record in Web of Science")</f>
        <v>View Full Record in Web of Science</v>
      </c>
    </row>
    <row r="674" spans="1:72" x14ac:dyDescent="0.15">
      <c r="A674" t="s">
        <v>72</v>
      </c>
      <c r="B674" t="s">
        <v>6710</v>
      </c>
      <c r="C674" t="s">
        <v>74</v>
      </c>
      <c r="D674" t="s">
        <v>74</v>
      </c>
      <c r="E674" t="s">
        <v>74</v>
      </c>
      <c r="F674" t="s">
        <v>6710</v>
      </c>
      <c r="G674" t="s">
        <v>74</v>
      </c>
      <c r="H674" t="s">
        <v>74</v>
      </c>
      <c r="I674" t="s">
        <v>6711</v>
      </c>
      <c r="J674" t="s">
        <v>3858</v>
      </c>
      <c r="K674" t="s">
        <v>74</v>
      </c>
      <c r="L674" t="s">
        <v>74</v>
      </c>
      <c r="M674" t="s">
        <v>77</v>
      </c>
      <c r="N674" t="s">
        <v>337</v>
      </c>
      <c r="O674" t="s">
        <v>74</v>
      </c>
      <c r="P674" t="s">
        <v>74</v>
      </c>
      <c r="Q674" t="s">
        <v>74</v>
      </c>
      <c r="R674" t="s">
        <v>74</v>
      </c>
      <c r="S674" t="s">
        <v>74</v>
      </c>
      <c r="T674" t="s">
        <v>74</v>
      </c>
      <c r="U674" t="s">
        <v>6712</v>
      </c>
      <c r="V674" t="s">
        <v>74</v>
      </c>
      <c r="W674" t="s">
        <v>6713</v>
      </c>
      <c r="X674" t="s">
        <v>6714</v>
      </c>
      <c r="Y674" t="s">
        <v>6715</v>
      </c>
      <c r="Z674" t="s">
        <v>74</v>
      </c>
      <c r="AA674" t="s">
        <v>4397</v>
      </c>
      <c r="AB674" t="s">
        <v>74</v>
      </c>
      <c r="AC674" t="s">
        <v>74</v>
      </c>
      <c r="AD674" t="s">
        <v>74</v>
      </c>
      <c r="AE674" t="s">
        <v>74</v>
      </c>
      <c r="AF674" t="s">
        <v>74</v>
      </c>
      <c r="AG674">
        <v>19</v>
      </c>
      <c r="AH674">
        <v>4</v>
      </c>
      <c r="AI674">
        <v>4</v>
      </c>
      <c r="AJ674">
        <v>0</v>
      </c>
      <c r="AK674">
        <v>5</v>
      </c>
      <c r="AL674" t="s">
        <v>3459</v>
      </c>
      <c r="AM674" t="s">
        <v>3460</v>
      </c>
      <c r="AN674" t="s">
        <v>3461</v>
      </c>
      <c r="AO674" t="s">
        <v>3864</v>
      </c>
      <c r="AP674" t="s">
        <v>74</v>
      </c>
      <c r="AQ674" t="s">
        <v>74</v>
      </c>
      <c r="AR674" t="s">
        <v>3858</v>
      </c>
      <c r="AS674" t="s">
        <v>174</v>
      </c>
      <c r="AT674" t="s">
        <v>6301</v>
      </c>
      <c r="AU674">
        <v>1992</v>
      </c>
      <c r="AV674">
        <v>20</v>
      </c>
      <c r="AW674">
        <v>1</v>
      </c>
      <c r="AX674" t="s">
        <v>74</v>
      </c>
      <c r="AY674" t="s">
        <v>74</v>
      </c>
      <c r="AZ674" t="s">
        <v>74</v>
      </c>
      <c r="BA674" t="s">
        <v>74</v>
      </c>
      <c r="BB674">
        <v>87</v>
      </c>
      <c r="BC674">
        <v>88</v>
      </c>
      <c r="BD674" t="s">
        <v>74</v>
      </c>
      <c r="BE674" t="s">
        <v>74</v>
      </c>
      <c r="BF674" t="s">
        <v>74</v>
      </c>
      <c r="BG674" t="s">
        <v>74</v>
      </c>
      <c r="BH674" t="s">
        <v>74</v>
      </c>
      <c r="BI674">
        <v>2</v>
      </c>
      <c r="BJ674" t="s">
        <v>174</v>
      </c>
      <c r="BK674" t="s">
        <v>92</v>
      </c>
      <c r="BL674" t="s">
        <v>174</v>
      </c>
      <c r="BM674" t="s">
        <v>6703</v>
      </c>
      <c r="BN674" t="s">
        <v>74</v>
      </c>
      <c r="BO674" t="s">
        <v>74</v>
      </c>
      <c r="BP674" t="s">
        <v>74</v>
      </c>
      <c r="BQ674" t="s">
        <v>74</v>
      </c>
      <c r="BR674" t="s">
        <v>95</v>
      </c>
      <c r="BS674" t="s">
        <v>6716</v>
      </c>
      <c r="BT674" t="str">
        <f>HYPERLINK("https%3A%2F%2Fwww.webofscience.com%2Fwos%2Fwoscc%2Ffull-record%2FWOS:A1992GZ53700023","View Full Record in Web of Science")</f>
        <v>View Full Record in Web of Science</v>
      </c>
    </row>
    <row r="675" spans="1:72" x14ac:dyDescent="0.15">
      <c r="A675" t="s">
        <v>72</v>
      </c>
      <c r="B675" t="s">
        <v>6717</v>
      </c>
      <c r="C675" t="s">
        <v>74</v>
      </c>
      <c r="D675" t="s">
        <v>74</v>
      </c>
      <c r="E675" t="s">
        <v>74</v>
      </c>
      <c r="F675" t="s">
        <v>6717</v>
      </c>
      <c r="G675" t="s">
        <v>74</v>
      </c>
      <c r="H675" t="s">
        <v>74</v>
      </c>
      <c r="I675" t="s">
        <v>6718</v>
      </c>
      <c r="J675" t="s">
        <v>321</v>
      </c>
      <c r="K675" t="s">
        <v>74</v>
      </c>
      <c r="L675" t="s">
        <v>74</v>
      </c>
      <c r="M675" t="s">
        <v>322</v>
      </c>
      <c r="N675" t="s">
        <v>458</v>
      </c>
      <c r="O675" t="s">
        <v>74</v>
      </c>
      <c r="P675" t="s">
        <v>74</v>
      </c>
      <c r="Q675" t="s">
        <v>74</v>
      </c>
      <c r="R675" t="s">
        <v>74</v>
      </c>
      <c r="S675" t="s">
        <v>74</v>
      </c>
      <c r="T675" t="s">
        <v>74</v>
      </c>
      <c r="U675" t="s">
        <v>6719</v>
      </c>
      <c r="V675" t="s">
        <v>74</v>
      </c>
      <c r="W675" t="s">
        <v>74</v>
      </c>
      <c r="X675" t="s">
        <v>74</v>
      </c>
      <c r="Y675" t="s">
        <v>6720</v>
      </c>
      <c r="Z675" t="s">
        <v>74</v>
      </c>
      <c r="AA675" t="s">
        <v>6721</v>
      </c>
      <c r="AB675" t="s">
        <v>74</v>
      </c>
      <c r="AC675" t="s">
        <v>74</v>
      </c>
      <c r="AD675" t="s">
        <v>74</v>
      </c>
      <c r="AE675" t="s">
        <v>74</v>
      </c>
      <c r="AF675" t="s">
        <v>74</v>
      </c>
      <c r="AG675">
        <v>71</v>
      </c>
      <c r="AH675">
        <v>7</v>
      </c>
      <c r="AI675">
        <v>7</v>
      </c>
      <c r="AJ675">
        <v>0</v>
      </c>
      <c r="AK675">
        <v>4</v>
      </c>
      <c r="AL675" t="s">
        <v>326</v>
      </c>
      <c r="AM675" t="s">
        <v>327</v>
      </c>
      <c r="AN675" t="s">
        <v>328</v>
      </c>
      <c r="AO675" t="s">
        <v>329</v>
      </c>
      <c r="AP675" t="s">
        <v>74</v>
      </c>
      <c r="AQ675" t="s">
        <v>74</v>
      </c>
      <c r="AR675" t="s">
        <v>330</v>
      </c>
      <c r="AS675" t="s">
        <v>331</v>
      </c>
      <c r="AT675" t="s">
        <v>6722</v>
      </c>
      <c r="AU675">
        <v>1992</v>
      </c>
      <c r="AV675">
        <v>32</v>
      </c>
      <c r="AW675">
        <v>1</v>
      </c>
      <c r="AX675" t="s">
        <v>74</v>
      </c>
      <c r="AY675" t="s">
        <v>74</v>
      </c>
      <c r="AZ675" t="s">
        <v>74</v>
      </c>
      <c r="BA675" t="s">
        <v>74</v>
      </c>
      <c r="BB675">
        <v>1</v>
      </c>
      <c r="BC675">
        <v>14</v>
      </c>
      <c r="BD675" t="s">
        <v>74</v>
      </c>
      <c r="BE675" t="s">
        <v>74</v>
      </c>
      <c r="BF675" t="s">
        <v>74</v>
      </c>
      <c r="BG675" t="s">
        <v>74</v>
      </c>
      <c r="BH675" t="s">
        <v>74</v>
      </c>
      <c r="BI675">
        <v>14</v>
      </c>
      <c r="BJ675" t="s">
        <v>297</v>
      </c>
      <c r="BK675" t="s">
        <v>92</v>
      </c>
      <c r="BL675" t="s">
        <v>297</v>
      </c>
      <c r="BM675" t="s">
        <v>6723</v>
      </c>
      <c r="BN675" t="s">
        <v>74</v>
      </c>
      <c r="BO675" t="s">
        <v>74</v>
      </c>
      <c r="BP675" t="s">
        <v>74</v>
      </c>
      <c r="BQ675" t="s">
        <v>74</v>
      </c>
      <c r="BR675" t="s">
        <v>95</v>
      </c>
      <c r="BS675" t="s">
        <v>6724</v>
      </c>
      <c r="BT675" t="str">
        <f>HYPERLINK("https%3A%2F%2Fwww.webofscience.com%2Fwos%2Fwoscc%2Ffull-record%2FWOS:A1992HT45000001","View Full Record in Web of Science")</f>
        <v>View Full Record in Web of Science</v>
      </c>
    </row>
    <row r="676" spans="1:72" x14ac:dyDescent="0.15">
      <c r="A676" t="s">
        <v>72</v>
      </c>
      <c r="B676" t="s">
        <v>6725</v>
      </c>
      <c r="C676" t="s">
        <v>74</v>
      </c>
      <c r="D676" t="s">
        <v>74</v>
      </c>
      <c r="E676" t="s">
        <v>74</v>
      </c>
      <c r="F676" t="s">
        <v>6725</v>
      </c>
      <c r="G676" t="s">
        <v>74</v>
      </c>
      <c r="H676" t="s">
        <v>74</v>
      </c>
      <c r="I676" t="s">
        <v>6726</v>
      </c>
      <c r="J676" t="s">
        <v>321</v>
      </c>
      <c r="K676" t="s">
        <v>74</v>
      </c>
      <c r="L676" t="s">
        <v>74</v>
      </c>
      <c r="M676" t="s">
        <v>322</v>
      </c>
      <c r="N676" t="s">
        <v>337</v>
      </c>
      <c r="O676" t="s">
        <v>74</v>
      </c>
      <c r="P676" t="s">
        <v>74</v>
      </c>
      <c r="Q676" t="s">
        <v>74</v>
      </c>
      <c r="R676" t="s">
        <v>74</v>
      </c>
      <c r="S676" t="s">
        <v>74</v>
      </c>
      <c r="T676" t="s">
        <v>74</v>
      </c>
      <c r="U676" t="s">
        <v>74</v>
      </c>
      <c r="V676" t="s">
        <v>74</v>
      </c>
      <c r="W676" t="s">
        <v>6727</v>
      </c>
      <c r="X676" t="s">
        <v>6728</v>
      </c>
      <c r="Y676" t="s">
        <v>3471</v>
      </c>
      <c r="Z676" t="s">
        <v>74</v>
      </c>
      <c r="AA676" t="s">
        <v>74</v>
      </c>
      <c r="AB676" t="s">
        <v>74</v>
      </c>
      <c r="AC676" t="s">
        <v>74</v>
      </c>
      <c r="AD676" t="s">
        <v>74</v>
      </c>
      <c r="AE676" t="s">
        <v>74</v>
      </c>
      <c r="AF676" t="s">
        <v>74</v>
      </c>
      <c r="AG676">
        <v>3</v>
      </c>
      <c r="AH676">
        <v>0</v>
      </c>
      <c r="AI676">
        <v>0</v>
      </c>
      <c r="AJ676">
        <v>0</v>
      </c>
      <c r="AK676">
        <v>0</v>
      </c>
      <c r="AL676" t="s">
        <v>326</v>
      </c>
      <c r="AM676" t="s">
        <v>327</v>
      </c>
      <c r="AN676" t="s">
        <v>328</v>
      </c>
      <c r="AO676" t="s">
        <v>329</v>
      </c>
      <c r="AP676" t="s">
        <v>74</v>
      </c>
      <c r="AQ676" t="s">
        <v>74</v>
      </c>
      <c r="AR676" t="s">
        <v>330</v>
      </c>
      <c r="AS676" t="s">
        <v>331</v>
      </c>
      <c r="AT676" t="s">
        <v>6722</v>
      </c>
      <c r="AU676">
        <v>1992</v>
      </c>
      <c r="AV676">
        <v>32</v>
      </c>
      <c r="AW676">
        <v>1</v>
      </c>
      <c r="AX676" t="s">
        <v>74</v>
      </c>
      <c r="AY676" t="s">
        <v>74</v>
      </c>
      <c r="AZ676" t="s">
        <v>74</v>
      </c>
      <c r="BA676" t="s">
        <v>74</v>
      </c>
      <c r="BB676">
        <v>150</v>
      </c>
      <c r="BC676">
        <v>152</v>
      </c>
      <c r="BD676" t="s">
        <v>74</v>
      </c>
      <c r="BE676" t="s">
        <v>74</v>
      </c>
      <c r="BF676" t="s">
        <v>74</v>
      </c>
      <c r="BG676" t="s">
        <v>74</v>
      </c>
      <c r="BH676" t="s">
        <v>74</v>
      </c>
      <c r="BI676">
        <v>3</v>
      </c>
      <c r="BJ676" t="s">
        <v>297</v>
      </c>
      <c r="BK676" t="s">
        <v>92</v>
      </c>
      <c r="BL676" t="s">
        <v>297</v>
      </c>
      <c r="BM676" t="s">
        <v>6723</v>
      </c>
      <c r="BN676" t="s">
        <v>74</v>
      </c>
      <c r="BO676" t="s">
        <v>74</v>
      </c>
      <c r="BP676" t="s">
        <v>74</v>
      </c>
      <c r="BQ676" t="s">
        <v>74</v>
      </c>
      <c r="BR676" t="s">
        <v>95</v>
      </c>
      <c r="BS676" t="s">
        <v>6729</v>
      </c>
      <c r="BT676" t="str">
        <f>HYPERLINK("https%3A%2F%2Fwww.webofscience.com%2Fwos%2Fwoscc%2Ffull-record%2FWOS:A1992HT45000024","View Full Record in Web of Science")</f>
        <v>View Full Record in Web of Science</v>
      </c>
    </row>
    <row r="677" spans="1:72" x14ac:dyDescent="0.15">
      <c r="A677" t="s">
        <v>72</v>
      </c>
      <c r="B677" t="s">
        <v>6730</v>
      </c>
      <c r="C677" t="s">
        <v>74</v>
      </c>
      <c r="D677" t="s">
        <v>74</v>
      </c>
      <c r="E677" t="s">
        <v>74</v>
      </c>
      <c r="F677" t="s">
        <v>6730</v>
      </c>
      <c r="G677" t="s">
        <v>74</v>
      </c>
      <c r="H677" t="s">
        <v>74</v>
      </c>
      <c r="I677" t="s">
        <v>6731</v>
      </c>
      <c r="J677" t="s">
        <v>321</v>
      </c>
      <c r="K677" t="s">
        <v>74</v>
      </c>
      <c r="L677" t="s">
        <v>74</v>
      </c>
      <c r="M677" t="s">
        <v>322</v>
      </c>
      <c r="N677" t="s">
        <v>337</v>
      </c>
      <c r="O677" t="s">
        <v>74</v>
      </c>
      <c r="P677" t="s">
        <v>74</v>
      </c>
      <c r="Q677" t="s">
        <v>74</v>
      </c>
      <c r="R677" t="s">
        <v>74</v>
      </c>
      <c r="S677" t="s">
        <v>74</v>
      </c>
      <c r="T677" t="s">
        <v>74</v>
      </c>
      <c r="U677" t="s">
        <v>74</v>
      </c>
      <c r="V677" t="s">
        <v>74</v>
      </c>
      <c r="W677" t="s">
        <v>6732</v>
      </c>
      <c r="X677" t="s">
        <v>6733</v>
      </c>
      <c r="Y677" t="s">
        <v>6734</v>
      </c>
      <c r="Z677" t="s">
        <v>74</v>
      </c>
      <c r="AA677" t="s">
        <v>74</v>
      </c>
      <c r="AB677" t="s">
        <v>74</v>
      </c>
      <c r="AC677" t="s">
        <v>74</v>
      </c>
      <c r="AD677" t="s">
        <v>74</v>
      </c>
      <c r="AE677" t="s">
        <v>74</v>
      </c>
      <c r="AF677" t="s">
        <v>74</v>
      </c>
      <c r="AG677">
        <v>4</v>
      </c>
      <c r="AH677">
        <v>2</v>
      </c>
      <c r="AI677">
        <v>2</v>
      </c>
      <c r="AJ677">
        <v>0</v>
      </c>
      <c r="AK677">
        <v>0</v>
      </c>
      <c r="AL677" t="s">
        <v>326</v>
      </c>
      <c r="AM677" t="s">
        <v>327</v>
      </c>
      <c r="AN677" t="s">
        <v>328</v>
      </c>
      <c r="AO677" t="s">
        <v>329</v>
      </c>
      <c r="AP677" t="s">
        <v>74</v>
      </c>
      <c r="AQ677" t="s">
        <v>74</v>
      </c>
      <c r="AR677" t="s">
        <v>330</v>
      </c>
      <c r="AS677" t="s">
        <v>331</v>
      </c>
      <c r="AT677" t="s">
        <v>6722</v>
      </c>
      <c r="AU677">
        <v>1992</v>
      </c>
      <c r="AV677">
        <v>32</v>
      </c>
      <c r="AW677">
        <v>1</v>
      </c>
      <c r="AX677" t="s">
        <v>74</v>
      </c>
      <c r="AY677" t="s">
        <v>74</v>
      </c>
      <c r="AZ677" t="s">
        <v>74</v>
      </c>
      <c r="BA677" t="s">
        <v>74</v>
      </c>
      <c r="BB677">
        <v>175</v>
      </c>
      <c r="BC677">
        <v>178</v>
      </c>
      <c r="BD677" t="s">
        <v>74</v>
      </c>
      <c r="BE677" t="s">
        <v>74</v>
      </c>
      <c r="BF677" t="s">
        <v>74</v>
      </c>
      <c r="BG677" t="s">
        <v>74</v>
      </c>
      <c r="BH677" t="s">
        <v>74</v>
      </c>
      <c r="BI677">
        <v>4</v>
      </c>
      <c r="BJ677" t="s">
        <v>297</v>
      </c>
      <c r="BK677" t="s">
        <v>92</v>
      </c>
      <c r="BL677" t="s">
        <v>297</v>
      </c>
      <c r="BM677" t="s">
        <v>6723</v>
      </c>
      <c r="BN677" t="s">
        <v>74</v>
      </c>
      <c r="BO677" t="s">
        <v>74</v>
      </c>
      <c r="BP677" t="s">
        <v>74</v>
      </c>
      <c r="BQ677" t="s">
        <v>74</v>
      </c>
      <c r="BR677" t="s">
        <v>95</v>
      </c>
      <c r="BS677" t="s">
        <v>6735</v>
      </c>
      <c r="BT677" t="str">
        <f>HYPERLINK("https%3A%2F%2Fwww.webofscience.com%2Fwos%2Fwoscc%2Ffull-record%2FWOS:A1992HT45000033","View Full Record in Web of Science")</f>
        <v>View Full Record in Web of Science</v>
      </c>
    </row>
    <row r="678" spans="1:72" x14ac:dyDescent="0.15">
      <c r="A678" t="s">
        <v>5767</v>
      </c>
      <c r="B678" t="s">
        <v>6736</v>
      </c>
      <c r="C678" t="s">
        <v>74</v>
      </c>
      <c r="D678" t="s">
        <v>74</v>
      </c>
      <c r="E678" t="s">
        <v>6737</v>
      </c>
      <c r="F678" t="s">
        <v>6736</v>
      </c>
      <c r="G678" t="s">
        <v>74</v>
      </c>
      <c r="H678" t="s">
        <v>74</v>
      </c>
      <c r="I678" t="s">
        <v>6738</v>
      </c>
      <c r="J678" t="s">
        <v>6739</v>
      </c>
      <c r="K678" t="s">
        <v>74</v>
      </c>
      <c r="L678" t="s">
        <v>74</v>
      </c>
      <c r="M678" t="s">
        <v>77</v>
      </c>
      <c r="N678" t="s">
        <v>5773</v>
      </c>
      <c r="O678" t="s">
        <v>6740</v>
      </c>
      <c r="P678" t="s">
        <v>6741</v>
      </c>
      <c r="Q678" t="s">
        <v>6742</v>
      </c>
      <c r="R678" t="s">
        <v>74</v>
      </c>
      <c r="S678" t="s">
        <v>74</v>
      </c>
      <c r="T678" t="s">
        <v>74</v>
      </c>
      <c r="U678" t="s">
        <v>74</v>
      </c>
      <c r="V678" t="s">
        <v>74</v>
      </c>
      <c r="W678" t="s">
        <v>6743</v>
      </c>
      <c r="X678" t="s">
        <v>74</v>
      </c>
      <c r="Y678" t="s">
        <v>74</v>
      </c>
      <c r="Z678" t="s">
        <v>74</v>
      </c>
      <c r="AA678" t="s">
        <v>74</v>
      </c>
      <c r="AB678" t="s">
        <v>74</v>
      </c>
      <c r="AC678" t="s">
        <v>74</v>
      </c>
      <c r="AD678" t="s">
        <v>74</v>
      </c>
      <c r="AE678" t="s">
        <v>74</v>
      </c>
      <c r="AF678" t="s">
        <v>74</v>
      </c>
      <c r="AG678">
        <v>0</v>
      </c>
      <c r="AH678">
        <v>0</v>
      </c>
      <c r="AI678">
        <v>0</v>
      </c>
      <c r="AJ678">
        <v>0</v>
      </c>
      <c r="AK678">
        <v>0</v>
      </c>
      <c r="AL678" t="s">
        <v>1296</v>
      </c>
      <c r="AM678" t="s">
        <v>1297</v>
      </c>
      <c r="AN678" t="s">
        <v>6744</v>
      </c>
      <c r="AO678" t="s">
        <v>74</v>
      </c>
      <c r="AP678" t="s">
        <v>74</v>
      </c>
      <c r="AQ678" t="s">
        <v>6745</v>
      </c>
      <c r="AR678" t="s">
        <v>74</v>
      </c>
      <c r="AS678" t="s">
        <v>74</v>
      </c>
      <c r="AT678" t="s">
        <v>74</v>
      </c>
      <c r="AU678">
        <v>1992</v>
      </c>
      <c r="AV678" t="s">
        <v>74</v>
      </c>
      <c r="AW678" t="s">
        <v>74</v>
      </c>
      <c r="AX678" t="s">
        <v>74</v>
      </c>
      <c r="AY678" t="s">
        <v>74</v>
      </c>
      <c r="AZ678" t="s">
        <v>74</v>
      </c>
      <c r="BA678" t="s">
        <v>74</v>
      </c>
      <c r="BB678">
        <v>223</v>
      </c>
      <c r="BC678">
        <v>231</v>
      </c>
      <c r="BD678" t="s">
        <v>74</v>
      </c>
      <c r="BE678" t="s">
        <v>74</v>
      </c>
      <c r="BF678" t="s">
        <v>74</v>
      </c>
      <c r="BG678" t="s">
        <v>74</v>
      </c>
      <c r="BH678" t="s">
        <v>74</v>
      </c>
      <c r="BI678">
        <v>9</v>
      </c>
      <c r="BJ678" t="s">
        <v>3803</v>
      </c>
      <c r="BK678" t="s">
        <v>6172</v>
      </c>
      <c r="BL678" t="s">
        <v>3804</v>
      </c>
      <c r="BM678" t="s">
        <v>6746</v>
      </c>
      <c r="BN678" t="s">
        <v>74</v>
      </c>
      <c r="BO678" t="s">
        <v>74</v>
      </c>
      <c r="BP678" t="s">
        <v>74</v>
      </c>
      <c r="BQ678" t="s">
        <v>74</v>
      </c>
      <c r="BR678" t="s">
        <v>95</v>
      </c>
      <c r="BS678" t="s">
        <v>6747</v>
      </c>
      <c r="BT678" t="str">
        <f>HYPERLINK("https%3A%2F%2Fwww.webofscience.com%2Fwos%2Fwoscc%2Ffull-record%2FWOS:A1992BC24U00014","View Full Record in Web of Science")</f>
        <v>View Full Record in Web of Science</v>
      </c>
    </row>
    <row r="679" spans="1:72" x14ac:dyDescent="0.15">
      <c r="A679" t="s">
        <v>72</v>
      </c>
      <c r="B679" t="s">
        <v>6748</v>
      </c>
      <c r="C679" t="s">
        <v>74</v>
      </c>
      <c r="D679" t="s">
        <v>74</v>
      </c>
      <c r="E679" t="s">
        <v>74</v>
      </c>
      <c r="F679" t="s">
        <v>6748</v>
      </c>
      <c r="G679" t="s">
        <v>74</v>
      </c>
      <c r="H679" t="s">
        <v>74</v>
      </c>
      <c r="I679" t="s">
        <v>6749</v>
      </c>
      <c r="J679" t="s">
        <v>6750</v>
      </c>
      <c r="K679" t="s">
        <v>74</v>
      </c>
      <c r="L679" t="s">
        <v>74</v>
      </c>
      <c r="M679" t="s">
        <v>77</v>
      </c>
      <c r="N679" t="s">
        <v>78</v>
      </c>
      <c r="O679" t="s">
        <v>74</v>
      </c>
      <c r="P679" t="s">
        <v>74</v>
      </c>
      <c r="Q679" t="s">
        <v>74</v>
      </c>
      <c r="R679" t="s">
        <v>74</v>
      </c>
      <c r="S679" t="s">
        <v>74</v>
      </c>
      <c r="T679" t="s">
        <v>74</v>
      </c>
      <c r="U679" t="s">
        <v>6751</v>
      </c>
      <c r="V679" t="s">
        <v>6752</v>
      </c>
      <c r="W679" t="s">
        <v>74</v>
      </c>
      <c r="X679" t="s">
        <v>74</v>
      </c>
      <c r="Y679" t="s">
        <v>6753</v>
      </c>
      <c r="Z679" t="s">
        <v>74</v>
      </c>
      <c r="AA679" t="s">
        <v>74</v>
      </c>
      <c r="AB679" t="s">
        <v>74</v>
      </c>
      <c r="AC679" t="s">
        <v>74</v>
      </c>
      <c r="AD679" t="s">
        <v>74</v>
      </c>
      <c r="AE679" t="s">
        <v>74</v>
      </c>
      <c r="AF679" t="s">
        <v>74</v>
      </c>
      <c r="AG679">
        <v>49</v>
      </c>
      <c r="AH679">
        <v>30</v>
      </c>
      <c r="AI679">
        <v>33</v>
      </c>
      <c r="AJ679">
        <v>0</v>
      </c>
      <c r="AK679">
        <v>13</v>
      </c>
      <c r="AL679" t="s">
        <v>6754</v>
      </c>
      <c r="AM679" t="s">
        <v>6755</v>
      </c>
      <c r="AN679" t="s">
        <v>6756</v>
      </c>
      <c r="AO679" t="s">
        <v>6757</v>
      </c>
      <c r="AP679" t="s">
        <v>74</v>
      </c>
      <c r="AQ679" t="s">
        <v>74</v>
      </c>
      <c r="AR679" t="s">
        <v>6758</v>
      </c>
      <c r="AS679" t="s">
        <v>6759</v>
      </c>
      <c r="AT679" t="s">
        <v>74</v>
      </c>
      <c r="AU679">
        <v>1992</v>
      </c>
      <c r="AV679">
        <v>46</v>
      </c>
      <c r="AW679">
        <v>4</v>
      </c>
      <c r="AX679" t="s">
        <v>74</v>
      </c>
      <c r="AY679" t="s">
        <v>74</v>
      </c>
      <c r="AZ679" t="s">
        <v>74</v>
      </c>
      <c r="BA679" t="s">
        <v>74</v>
      </c>
      <c r="BB679">
        <v>377</v>
      </c>
      <c r="BC679">
        <v>388</v>
      </c>
      <c r="BD679" t="s">
        <v>74</v>
      </c>
      <c r="BE679" t="s">
        <v>6760</v>
      </c>
      <c r="BF679" t="str">
        <f>HYPERLINK("http://dx.doi.org/10.1007/BF02367205","http://dx.doi.org/10.1007/BF02367205")</f>
        <v>http://dx.doi.org/10.1007/BF02367205</v>
      </c>
      <c r="BG679" t="s">
        <v>74</v>
      </c>
      <c r="BH679" t="s">
        <v>74</v>
      </c>
      <c r="BI679">
        <v>12</v>
      </c>
      <c r="BJ679" t="s">
        <v>1502</v>
      </c>
      <c r="BK679" t="s">
        <v>92</v>
      </c>
      <c r="BL679" t="s">
        <v>1502</v>
      </c>
      <c r="BM679" t="s">
        <v>6761</v>
      </c>
      <c r="BN679" t="s">
        <v>74</v>
      </c>
      <c r="BO679" t="s">
        <v>1112</v>
      </c>
      <c r="BP679" t="s">
        <v>74</v>
      </c>
      <c r="BQ679" t="s">
        <v>74</v>
      </c>
      <c r="BR679" t="s">
        <v>95</v>
      </c>
      <c r="BS679" t="s">
        <v>6762</v>
      </c>
      <c r="BT679" t="str">
        <f>HYPERLINK("https%3A%2F%2Fwww.webofscience.com%2Fwos%2Fwoscc%2Ffull-record%2FWOS:A1992KT33000002","View Full Record in Web of Science")</f>
        <v>View Full Record in Web of Science</v>
      </c>
    </row>
    <row r="680" spans="1:72" x14ac:dyDescent="0.15">
      <c r="A680" t="s">
        <v>72</v>
      </c>
      <c r="B680" t="s">
        <v>6763</v>
      </c>
      <c r="C680" t="s">
        <v>74</v>
      </c>
      <c r="D680" t="s">
        <v>74</v>
      </c>
      <c r="E680" t="s">
        <v>74</v>
      </c>
      <c r="F680" t="s">
        <v>6763</v>
      </c>
      <c r="G680" t="s">
        <v>74</v>
      </c>
      <c r="H680" t="s">
        <v>74</v>
      </c>
      <c r="I680" t="s">
        <v>6764</v>
      </c>
      <c r="J680" t="s">
        <v>6750</v>
      </c>
      <c r="K680" t="s">
        <v>74</v>
      </c>
      <c r="L680" t="s">
        <v>74</v>
      </c>
      <c r="M680" t="s">
        <v>1647</v>
      </c>
      <c r="N680" t="s">
        <v>78</v>
      </c>
      <c r="O680" t="s">
        <v>74</v>
      </c>
      <c r="P680" t="s">
        <v>74</v>
      </c>
      <c r="Q680" t="s">
        <v>74</v>
      </c>
      <c r="R680" t="s">
        <v>74</v>
      </c>
      <c r="S680" t="s">
        <v>74</v>
      </c>
      <c r="T680" t="s">
        <v>74</v>
      </c>
      <c r="U680" t="s">
        <v>74</v>
      </c>
      <c r="V680" t="s">
        <v>6765</v>
      </c>
      <c r="W680" t="s">
        <v>6766</v>
      </c>
      <c r="X680" t="s">
        <v>6767</v>
      </c>
      <c r="Y680" t="s">
        <v>6768</v>
      </c>
      <c r="Z680" t="s">
        <v>74</v>
      </c>
      <c r="AA680" t="s">
        <v>74</v>
      </c>
      <c r="AB680" t="s">
        <v>74</v>
      </c>
      <c r="AC680" t="s">
        <v>74</v>
      </c>
      <c r="AD680" t="s">
        <v>74</v>
      </c>
      <c r="AE680" t="s">
        <v>74</v>
      </c>
      <c r="AF680" t="s">
        <v>74</v>
      </c>
      <c r="AG680">
        <v>9</v>
      </c>
      <c r="AH680">
        <v>15</v>
      </c>
      <c r="AI680">
        <v>15</v>
      </c>
      <c r="AJ680">
        <v>0</v>
      </c>
      <c r="AK680">
        <v>0</v>
      </c>
      <c r="AL680" t="s">
        <v>6754</v>
      </c>
      <c r="AM680" t="s">
        <v>6755</v>
      </c>
      <c r="AN680" t="s">
        <v>6756</v>
      </c>
      <c r="AO680" t="s">
        <v>6757</v>
      </c>
      <c r="AP680" t="s">
        <v>74</v>
      </c>
      <c r="AQ680" t="s">
        <v>74</v>
      </c>
      <c r="AR680" t="s">
        <v>6758</v>
      </c>
      <c r="AS680" t="s">
        <v>6759</v>
      </c>
      <c r="AT680" t="s">
        <v>74</v>
      </c>
      <c r="AU680">
        <v>1992</v>
      </c>
      <c r="AV680">
        <v>46</v>
      </c>
      <c r="AW680">
        <v>4</v>
      </c>
      <c r="AX680" t="s">
        <v>74</v>
      </c>
      <c r="AY680" t="s">
        <v>74</v>
      </c>
      <c r="AZ680" t="s">
        <v>74</v>
      </c>
      <c r="BA680" t="s">
        <v>74</v>
      </c>
      <c r="BB680">
        <v>405</v>
      </c>
      <c r="BC680">
        <v>424</v>
      </c>
      <c r="BD680" t="s">
        <v>74</v>
      </c>
      <c r="BE680" t="s">
        <v>6769</v>
      </c>
      <c r="BF680" t="str">
        <f>HYPERLINK("http://dx.doi.org/10.1007/BF02367207","http://dx.doi.org/10.1007/BF02367207")</f>
        <v>http://dx.doi.org/10.1007/BF02367207</v>
      </c>
      <c r="BG680" t="s">
        <v>74</v>
      </c>
      <c r="BH680" t="s">
        <v>74</v>
      </c>
      <c r="BI680">
        <v>20</v>
      </c>
      <c r="BJ680" t="s">
        <v>1502</v>
      </c>
      <c r="BK680" t="s">
        <v>92</v>
      </c>
      <c r="BL680" t="s">
        <v>1502</v>
      </c>
      <c r="BM680" t="s">
        <v>6761</v>
      </c>
      <c r="BN680" t="s">
        <v>74</v>
      </c>
      <c r="BO680" t="s">
        <v>1112</v>
      </c>
      <c r="BP680" t="s">
        <v>74</v>
      </c>
      <c r="BQ680" t="s">
        <v>74</v>
      </c>
      <c r="BR680" t="s">
        <v>95</v>
      </c>
      <c r="BS680" t="s">
        <v>6770</v>
      </c>
      <c r="BT680" t="str">
        <f>HYPERLINK("https%3A%2F%2Fwww.webofscience.com%2Fwos%2Fwoscc%2Ffull-record%2FWOS:A1992KT33000004","View Full Record in Web of Science")</f>
        <v>View Full Record in Web of Science</v>
      </c>
    </row>
    <row r="681" spans="1:72" x14ac:dyDescent="0.15">
      <c r="A681" t="s">
        <v>5767</v>
      </c>
      <c r="B681" t="s">
        <v>6771</v>
      </c>
      <c r="C681" t="s">
        <v>74</v>
      </c>
      <c r="D681" t="s">
        <v>6772</v>
      </c>
      <c r="E681" t="s">
        <v>74</v>
      </c>
      <c r="F681" t="s">
        <v>6771</v>
      </c>
      <c r="G681" t="s">
        <v>74</v>
      </c>
      <c r="H681" t="s">
        <v>74</v>
      </c>
      <c r="I681" t="s">
        <v>6773</v>
      </c>
      <c r="J681" t="s">
        <v>6774</v>
      </c>
      <c r="K681" t="s">
        <v>6775</v>
      </c>
      <c r="L681" t="s">
        <v>74</v>
      </c>
      <c r="M681" t="s">
        <v>77</v>
      </c>
      <c r="N681" t="s">
        <v>5773</v>
      </c>
      <c r="O681" t="s">
        <v>6776</v>
      </c>
      <c r="P681" t="s">
        <v>6777</v>
      </c>
      <c r="Q681" t="s">
        <v>6778</v>
      </c>
      <c r="R681" t="s">
        <v>74</v>
      </c>
      <c r="S681" t="s">
        <v>74</v>
      </c>
      <c r="T681" t="s">
        <v>74</v>
      </c>
      <c r="U681" t="s">
        <v>74</v>
      </c>
      <c r="V681" t="s">
        <v>74</v>
      </c>
      <c r="W681" t="s">
        <v>74</v>
      </c>
      <c r="X681" t="s">
        <v>74</v>
      </c>
      <c r="Y681" t="s">
        <v>74</v>
      </c>
      <c r="Z681" t="s">
        <v>74</v>
      </c>
      <c r="AA681" t="s">
        <v>74</v>
      </c>
      <c r="AB681" t="s">
        <v>74</v>
      </c>
      <c r="AC681" t="s">
        <v>74</v>
      </c>
      <c r="AD681" t="s">
        <v>74</v>
      </c>
      <c r="AE681" t="s">
        <v>74</v>
      </c>
      <c r="AF681" t="s">
        <v>74</v>
      </c>
      <c r="AG681">
        <v>0</v>
      </c>
      <c r="AH681">
        <v>1</v>
      </c>
      <c r="AI681">
        <v>1</v>
      </c>
      <c r="AJ681">
        <v>0</v>
      </c>
      <c r="AK681">
        <v>0</v>
      </c>
      <c r="AL681" t="s">
        <v>1296</v>
      </c>
      <c r="AM681" t="s">
        <v>1297</v>
      </c>
      <c r="AN681" t="s">
        <v>1297</v>
      </c>
      <c r="AO681" t="s">
        <v>74</v>
      </c>
      <c r="AP681" t="s">
        <v>74</v>
      </c>
      <c r="AQ681" t="s">
        <v>6779</v>
      </c>
      <c r="AR681" t="s">
        <v>6780</v>
      </c>
      <c r="AS681" t="s">
        <v>74</v>
      </c>
      <c r="AT681" t="s">
        <v>74</v>
      </c>
      <c r="AU681">
        <v>1992</v>
      </c>
      <c r="AV681">
        <v>9</v>
      </c>
      <c r="AW681" t="s">
        <v>74</v>
      </c>
      <c r="AX681" t="s">
        <v>74</v>
      </c>
      <c r="AY681" t="s">
        <v>74</v>
      </c>
      <c r="AZ681" t="s">
        <v>74</v>
      </c>
      <c r="BA681" t="s">
        <v>74</v>
      </c>
      <c r="BB681">
        <v>577</v>
      </c>
      <c r="BC681">
        <v>577</v>
      </c>
      <c r="BD681" t="s">
        <v>74</v>
      </c>
      <c r="BE681" t="s">
        <v>6781</v>
      </c>
      <c r="BF681" t="str">
        <f>HYPERLINK("http://dx.doi.org/10.1017/S1539299600009801","http://dx.doi.org/10.1017/S1539299600009801")</f>
        <v>http://dx.doi.org/10.1017/S1539299600009801</v>
      </c>
      <c r="BG681" t="s">
        <v>74</v>
      </c>
      <c r="BH681" t="s">
        <v>74</v>
      </c>
      <c r="BI681">
        <v>1</v>
      </c>
      <c r="BJ681" t="s">
        <v>2817</v>
      </c>
      <c r="BK681" t="s">
        <v>5781</v>
      </c>
      <c r="BL681" t="s">
        <v>2817</v>
      </c>
      <c r="BM681" t="s">
        <v>6782</v>
      </c>
      <c r="BN681" t="s">
        <v>74</v>
      </c>
      <c r="BO681" t="s">
        <v>1112</v>
      </c>
      <c r="BP681" t="s">
        <v>74</v>
      </c>
      <c r="BQ681" t="s">
        <v>74</v>
      </c>
      <c r="BR681" t="s">
        <v>95</v>
      </c>
      <c r="BS681" t="s">
        <v>6783</v>
      </c>
      <c r="BT681" t="str">
        <f>HYPERLINK("https%3A%2F%2Fwww.webofscience.com%2Fwos%2Fwoscc%2Ffull-record%2FWOS:A1992BX01P00107","View Full Record in Web of Science")</f>
        <v>View Full Record in Web of Science</v>
      </c>
    </row>
    <row r="682" spans="1:72" x14ac:dyDescent="0.15">
      <c r="A682" t="s">
        <v>5767</v>
      </c>
      <c r="B682" t="s">
        <v>6784</v>
      </c>
      <c r="C682" t="s">
        <v>74</v>
      </c>
      <c r="D682" t="s">
        <v>6772</v>
      </c>
      <c r="E682" t="s">
        <v>74</v>
      </c>
      <c r="F682" t="s">
        <v>6784</v>
      </c>
      <c r="G682" t="s">
        <v>74</v>
      </c>
      <c r="H682" t="s">
        <v>74</v>
      </c>
      <c r="I682" t="s">
        <v>6785</v>
      </c>
      <c r="J682" t="s">
        <v>6774</v>
      </c>
      <c r="K682" t="s">
        <v>6775</v>
      </c>
      <c r="L682" t="s">
        <v>74</v>
      </c>
      <c r="M682" t="s">
        <v>77</v>
      </c>
      <c r="N682" t="s">
        <v>5773</v>
      </c>
      <c r="O682" t="s">
        <v>6776</v>
      </c>
      <c r="P682" t="s">
        <v>6777</v>
      </c>
      <c r="Q682" t="s">
        <v>6778</v>
      </c>
      <c r="R682" t="s">
        <v>74</v>
      </c>
      <c r="S682" t="s">
        <v>74</v>
      </c>
      <c r="T682" t="s">
        <v>74</v>
      </c>
      <c r="U682" t="s">
        <v>74</v>
      </c>
      <c r="V682" t="s">
        <v>74</v>
      </c>
      <c r="W682" t="s">
        <v>74</v>
      </c>
      <c r="X682" t="s">
        <v>74</v>
      </c>
      <c r="Y682" t="s">
        <v>74</v>
      </c>
      <c r="Z682" t="s">
        <v>74</v>
      </c>
      <c r="AA682" t="s">
        <v>74</v>
      </c>
      <c r="AB682" t="s">
        <v>74</v>
      </c>
      <c r="AC682" t="s">
        <v>74</v>
      </c>
      <c r="AD682" t="s">
        <v>74</v>
      </c>
      <c r="AE682" t="s">
        <v>74</v>
      </c>
      <c r="AF682" t="s">
        <v>74</v>
      </c>
      <c r="AG682">
        <v>0</v>
      </c>
      <c r="AH682">
        <v>0</v>
      </c>
      <c r="AI682">
        <v>0</v>
      </c>
      <c r="AJ682">
        <v>0</v>
      </c>
      <c r="AK682">
        <v>0</v>
      </c>
      <c r="AL682" t="s">
        <v>1296</v>
      </c>
      <c r="AM682" t="s">
        <v>1297</v>
      </c>
      <c r="AN682" t="s">
        <v>1297</v>
      </c>
      <c r="AO682" t="s">
        <v>74</v>
      </c>
      <c r="AP682" t="s">
        <v>74</v>
      </c>
      <c r="AQ682" t="s">
        <v>6779</v>
      </c>
      <c r="AR682" t="s">
        <v>6780</v>
      </c>
      <c r="AS682" t="s">
        <v>74</v>
      </c>
      <c r="AT682" t="s">
        <v>74</v>
      </c>
      <c r="AU682">
        <v>1992</v>
      </c>
      <c r="AV682">
        <v>9</v>
      </c>
      <c r="AW682" t="s">
        <v>74</v>
      </c>
      <c r="AX682" t="s">
        <v>74</v>
      </c>
      <c r="AY682" t="s">
        <v>74</v>
      </c>
      <c r="AZ682" t="s">
        <v>74</v>
      </c>
      <c r="BA682" t="s">
        <v>74</v>
      </c>
      <c r="BB682">
        <v>579</v>
      </c>
      <c r="BC682">
        <v>579</v>
      </c>
      <c r="BD682" t="s">
        <v>74</v>
      </c>
      <c r="BE682" t="s">
        <v>6786</v>
      </c>
      <c r="BF682" t="str">
        <f>HYPERLINK("http://dx.doi.org/10.1017/S1539299600022541","http://dx.doi.org/10.1017/S1539299600022541")</f>
        <v>http://dx.doi.org/10.1017/S1539299600022541</v>
      </c>
      <c r="BG682" t="s">
        <v>74</v>
      </c>
      <c r="BH682" t="s">
        <v>74</v>
      </c>
      <c r="BI682">
        <v>1</v>
      </c>
      <c r="BJ682" t="s">
        <v>2817</v>
      </c>
      <c r="BK682" t="s">
        <v>5781</v>
      </c>
      <c r="BL682" t="s">
        <v>2817</v>
      </c>
      <c r="BM682" t="s">
        <v>6782</v>
      </c>
      <c r="BN682" t="s">
        <v>74</v>
      </c>
      <c r="BO682" t="s">
        <v>1112</v>
      </c>
      <c r="BP682" t="s">
        <v>74</v>
      </c>
      <c r="BQ682" t="s">
        <v>74</v>
      </c>
      <c r="BR682" t="s">
        <v>95</v>
      </c>
      <c r="BS682" t="s">
        <v>6787</v>
      </c>
      <c r="BT682" t="str">
        <f>HYPERLINK("https%3A%2F%2Fwww.webofscience.com%2Fwos%2Fwoscc%2Ffull-record%2FWOS:A1992BX01P00108","View Full Record in Web of Science")</f>
        <v>View Full Record in Web of Science</v>
      </c>
    </row>
    <row r="683" spans="1:72" x14ac:dyDescent="0.15">
      <c r="A683" t="s">
        <v>5767</v>
      </c>
      <c r="B683" t="s">
        <v>6788</v>
      </c>
      <c r="C683" t="s">
        <v>74</v>
      </c>
      <c r="D683" t="s">
        <v>6772</v>
      </c>
      <c r="E683" t="s">
        <v>74</v>
      </c>
      <c r="F683" t="s">
        <v>6788</v>
      </c>
      <c r="G683" t="s">
        <v>74</v>
      </c>
      <c r="H683" t="s">
        <v>74</v>
      </c>
      <c r="I683" t="s">
        <v>6789</v>
      </c>
      <c r="J683" t="s">
        <v>6774</v>
      </c>
      <c r="K683" t="s">
        <v>6775</v>
      </c>
      <c r="L683" t="s">
        <v>74</v>
      </c>
      <c r="M683" t="s">
        <v>77</v>
      </c>
      <c r="N683" t="s">
        <v>5773</v>
      </c>
      <c r="O683" t="s">
        <v>6776</v>
      </c>
      <c r="P683" t="s">
        <v>6777</v>
      </c>
      <c r="Q683" t="s">
        <v>6778</v>
      </c>
      <c r="R683" t="s">
        <v>74</v>
      </c>
      <c r="S683" t="s">
        <v>74</v>
      </c>
      <c r="T683" t="s">
        <v>74</v>
      </c>
      <c r="U683" t="s">
        <v>74</v>
      </c>
      <c r="V683" t="s">
        <v>74</v>
      </c>
      <c r="W683" t="s">
        <v>74</v>
      </c>
      <c r="X683" t="s">
        <v>74</v>
      </c>
      <c r="Y683" t="s">
        <v>74</v>
      </c>
      <c r="Z683" t="s">
        <v>74</v>
      </c>
      <c r="AA683" t="s">
        <v>74</v>
      </c>
      <c r="AB683" t="s">
        <v>74</v>
      </c>
      <c r="AC683" t="s">
        <v>74</v>
      </c>
      <c r="AD683" t="s">
        <v>74</v>
      </c>
      <c r="AE683" t="s">
        <v>74</v>
      </c>
      <c r="AF683" t="s">
        <v>74</v>
      </c>
      <c r="AG683">
        <v>0</v>
      </c>
      <c r="AH683">
        <v>0</v>
      </c>
      <c r="AI683">
        <v>0</v>
      </c>
      <c r="AJ683">
        <v>0</v>
      </c>
      <c r="AK683">
        <v>0</v>
      </c>
      <c r="AL683" t="s">
        <v>1296</v>
      </c>
      <c r="AM683" t="s">
        <v>1297</v>
      </c>
      <c r="AN683" t="s">
        <v>1297</v>
      </c>
      <c r="AO683" t="s">
        <v>74</v>
      </c>
      <c r="AP683" t="s">
        <v>74</v>
      </c>
      <c r="AQ683" t="s">
        <v>6779</v>
      </c>
      <c r="AR683" t="s">
        <v>6780</v>
      </c>
      <c r="AS683" t="s">
        <v>74</v>
      </c>
      <c r="AT683" t="s">
        <v>74</v>
      </c>
      <c r="AU683">
        <v>1992</v>
      </c>
      <c r="AV683">
        <v>9</v>
      </c>
      <c r="AW683" t="s">
        <v>74</v>
      </c>
      <c r="AX683" t="s">
        <v>74</v>
      </c>
      <c r="AY683" t="s">
        <v>74</v>
      </c>
      <c r="AZ683" t="s">
        <v>74</v>
      </c>
      <c r="BA683" t="s">
        <v>74</v>
      </c>
      <c r="BB683">
        <v>589</v>
      </c>
      <c r="BC683">
        <v>589</v>
      </c>
      <c r="BD683" t="s">
        <v>74</v>
      </c>
      <c r="BE683" t="s">
        <v>6790</v>
      </c>
      <c r="BF683" t="str">
        <f>HYPERLINK("http://dx.doi.org/10.1017/S1539299600022607","http://dx.doi.org/10.1017/S1539299600022607")</f>
        <v>http://dx.doi.org/10.1017/S1539299600022607</v>
      </c>
      <c r="BG683" t="s">
        <v>74</v>
      </c>
      <c r="BH683" t="s">
        <v>74</v>
      </c>
      <c r="BI683">
        <v>1</v>
      </c>
      <c r="BJ683" t="s">
        <v>2817</v>
      </c>
      <c r="BK683" t="s">
        <v>5781</v>
      </c>
      <c r="BL683" t="s">
        <v>2817</v>
      </c>
      <c r="BM683" t="s">
        <v>6782</v>
      </c>
      <c r="BN683" t="s">
        <v>74</v>
      </c>
      <c r="BO683" t="s">
        <v>1112</v>
      </c>
      <c r="BP683" t="s">
        <v>74</v>
      </c>
      <c r="BQ683" t="s">
        <v>74</v>
      </c>
      <c r="BR683" t="s">
        <v>95</v>
      </c>
      <c r="BS683" t="s">
        <v>6791</v>
      </c>
      <c r="BT683" t="str">
        <f>HYPERLINK("https%3A%2F%2Fwww.webofscience.com%2Fwos%2Fwoscc%2Ffull-record%2FWOS:A1992BX01P00114","View Full Record in Web of Science")</f>
        <v>View Full Record in Web of Science</v>
      </c>
    </row>
    <row r="684" spans="1:72" x14ac:dyDescent="0.15">
      <c r="A684" t="s">
        <v>5767</v>
      </c>
      <c r="B684" t="s">
        <v>6792</v>
      </c>
      <c r="C684" t="s">
        <v>74</v>
      </c>
      <c r="D684" t="s">
        <v>6772</v>
      </c>
      <c r="E684" t="s">
        <v>74</v>
      </c>
      <c r="F684" t="s">
        <v>6792</v>
      </c>
      <c r="G684" t="s">
        <v>74</v>
      </c>
      <c r="H684" t="s">
        <v>74</v>
      </c>
      <c r="I684" t="s">
        <v>6793</v>
      </c>
      <c r="J684" t="s">
        <v>6774</v>
      </c>
      <c r="K684" t="s">
        <v>6775</v>
      </c>
      <c r="L684" t="s">
        <v>74</v>
      </c>
      <c r="M684" t="s">
        <v>77</v>
      </c>
      <c r="N684" t="s">
        <v>5773</v>
      </c>
      <c r="O684" t="s">
        <v>6776</v>
      </c>
      <c r="P684" t="s">
        <v>6777</v>
      </c>
      <c r="Q684" t="s">
        <v>6778</v>
      </c>
      <c r="R684" t="s">
        <v>74</v>
      </c>
      <c r="S684" t="s">
        <v>74</v>
      </c>
      <c r="T684" t="s">
        <v>74</v>
      </c>
      <c r="U684" t="s">
        <v>74</v>
      </c>
      <c r="V684" t="s">
        <v>74</v>
      </c>
      <c r="W684" t="s">
        <v>74</v>
      </c>
      <c r="X684" t="s">
        <v>74</v>
      </c>
      <c r="Y684" t="s">
        <v>74</v>
      </c>
      <c r="Z684" t="s">
        <v>74</v>
      </c>
      <c r="AA684" t="s">
        <v>74</v>
      </c>
      <c r="AB684" t="s">
        <v>74</v>
      </c>
      <c r="AC684" t="s">
        <v>74</v>
      </c>
      <c r="AD684" t="s">
        <v>74</v>
      </c>
      <c r="AE684" t="s">
        <v>74</v>
      </c>
      <c r="AF684" t="s">
        <v>74</v>
      </c>
      <c r="AG684">
        <v>0</v>
      </c>
      <c r="AH684">
        <v>0</v>
      </c>
      <c r="AI684">
        <v>0</v>
      </c>
      <c r="AJ684">
        <v>0</v>
      </c>
      <c r="AK684">
        <v>0</v>
      </c>
      <c r="AL684" t="s">
        <v>1296</v>
      </c>
      <c r="AM684" t="s">
        <v>1297</v>
      </c>
      <c r="AN684" t="s">
        <v>1297</v>
      </c>
      <c r="AO684" t="s">
        <v>74</v>
      </c>
      <c r="AP684" t="s">
        <v>74</v>
      </c>
      <c r="AQ684" t="s">
        <v>6779</v>
      </c>
      <c r="AR684" t="s">
        <v>6780</v>
      </c>
      <c r="AS684" t="s">
        <v>74</v>
      </c>
      <c r="AT684" t="s">
        <v>74</v>
      </c>
      <c r="AU684">
        <v>1992</v>
      </c>
      <c r="AV684">
        <v>9</v>
      </c>
      <c r="AW684" t="s">
        <v>74</v>
      </c>
      <c r="AX684" t="s">
        <v>74</v>
      </c>
      <c r="AY684" t="s">
        <v>74</v>
      </c>
      <c r="AZ684" t="s">
        <v>74</v>
      </c>
      <c r="BA684" t="s">
        <v>74</v>
      </c>
      <c r="BB684">
        <v>593</v>
      </c>
      <c r="BC684">
        <v>593</v>
      </c>
      <c r="BD684" t="s">
        <v>74</v>
      </c>
      <c r="BE684" t="s">
        <v>6794</v>
      </c>
      <c r="BF684" t="str">
        <f>HYPERLINK("http://dx.doi.org/10.1017/S1539299600022620","http://dx.doi.org/10.1017/S1539299600022620")</f>
        <v>http://dx.doi.org/10.1017/S1539299600022620</v>
      </c>
      <c r="BG684" t="s">
        <v>74</v>
      </c>
      <c r="BH684" t="s">
        <v>74</v>
      </c>
      <c r="BI684">
        <v>1</v>
      </c>
      <c r="BJ684" t="s">
        <v>2817</v>
      </c>
      <c r="BK684" t="s">
        <v>5781</v>
      </c>
      <c r="BL684" t="s">
        <v>2817</v>
      </c>
      <c r="BM684" t="s">
        <v>6782</v>
      </c>
      <c r="BN684" t="s">
        <v>74</v>
      </c>
      <c r="BO684" t="s">
        <v>1112</v>
      </c>
      <c r="BP684" t="s">
        <v>74</v>
      </c>
      <c r="BQ684" t="s">
        <v>74</v>
      </c>
      <c r="BR684" t="s">
        <v>95</v>
      </c>
      <c r="BS684" t="s">
        <v>6795</v>
      </c>
      <c r="BT684" t="str">
        <f>HYPERLINK("https%3A%2F%2Fwww.webofscience.com%2Fwos%2Fwoscc%2Ffull-record%2FWOS:A1992BX01P00116","View Full Record in Web of Science")</f>
        <v>View Full Record in Web of Science</v>
      </c>
    </row>
    <row r="685" spans="1:72" x14ac:dyDescent="0.15">
      <c r="A685" t="s">
        <v>5767</v>
      </c>
      <c r="B685" t="s">
        <v>6796</v>
      </c>
      <c r="C685" t="s">
        <v>74</v>
      </c>
      <c r="D685" t="s">
        <v>6772</v>
      </c>
      <c r="E685" t="s">
        <v>74</v>
      </c>
      <c r="F685" t="s">
        <v>6796</v>
      </c>
      <c r="G685" t="s">
        <v>74</v>
      </c>
      <c r="H685" t="s">
        <v>74</v>
      </c>
      <c r="I685" t="s">
        <v>6797</v>
      </c>
      <c r="J685" t="s">
        <v>6774</v>
      </c>
      <c r="K685" t="s">
        <v>6775</v>
      </c>
      <c r="L685" t="s">
        <v>74</v>
      </c>
      <c r="M685" t="s">
        <v>77</v>
      </c>
      <c r="N685" t="s">
        <v>5773</v>
      </c>
      <c r="O685" t="s">
        <v>6776</v>
      </c>
      <c r="P685" t="s">
        <v>6777</v>
      </c>
      <c r="Q685" t="s">
        <v>6778</v>
      </c>
      <c r="R685" t="s">
        <v>74</v>
      </c>
      <c r="S685" t="s">
        <v>74</v>
      </c>
      <c r="T685" t="s">
        <v>74</v>
      </c>
      <c r="U685" t="s">
        <v>74</v>
      </c>
      <c r="V685" t="s">
        <v>74</v>
      </c>
      <c r="W685" t="s">
        <v>74</v>
      </c>
      <c r="X685" t="s">
        <v>74</v>
      </c>
      <c r="Y685" t="s">
        <v>74</v>
      </c>
      <c r="Z685" t="s">
        <v>74</v>
      </c>
      <c r="AA685" t="s">
        <v>6798</v>
      </c>
      <c r="AB685" t="s">
        <v>74</v>
      </c>
      <c r="AC685" t="s">
        <v>74</v>
      </c>
      <c r="AD685" t="s">
        <v>74</v>
      </c>
      <c r="AE685" t="s">
        <v>74</v>
      </c>
      <c r="AF685" t="s">
        <v>74</v>
      </c>
      <c r="AG685">
        <v>0</v>
      </c>
      <c r="AH685">
        <v>0</v>
      </c>
      <c r="AI685">
        <v>0</v>
      </c>
      <c r="AJ685">
        <v>0</v>
      </c>
      <c r="AK685">
        <v>0</v>
      </c>
      <c r="AL685" t="s">
        <v>1296</v>
      </c>
      <c r="AM685" t="s">
        <v>1297</v>
      </c>
      <c r="AN685" t="s">
        <v>1297</v>
      </c>
      <c r="AO685" t="s">
        <v>74</v>
      </c>
      <c r="AP685" t="s">
        <v>74</v>
      </c>
      <c r="AQ685" t="s">
        <v>6779</v>
      </c>
      <c r="AR685" t="s">
        <v>6780</v>
      </c>
      <c r="AS685" t="s">
        <v>74</v>
      </c>
      <c r="AT685" t="s">
        <v>74</v>
      </c>
      <c r="AU685">
        <v>1992</v>
      </c>
      <c r="AV685">
        <v>9</v>
      </c>
      <c r="AW685" t="s">
        <v>74</v>
      </c>
      <c r="AX685" t="s">
        <v>74</v>
      </c>
      <c r="AY685" t="s">
        <v>74</v>
      </c>
      <c r="AZ685" t="s">
        <v>74</v>
      </c>
      <c r="BA685" t="s">
        <v>74</v>
      </c>
      <c r="BB685">
        <v>595</v>
      </c>
      <c r="BC685">
        <v>595</v>
      </c>
      <c r="BD685" t="s">
        <v>74</v>
      </c>
      <c r="BE685" t="s">
        <v>6799</v>
      </c>
      <c r="BF685" t="str">
        <f>HYPERLINK("http://dx.doi.org/10.1017/S1539299600022632","http://dx.doi.org/10.1017/S1539299600022632")</f>
        <v>http://dx.doi.org/10.1017/S1539299600022632</v>
      </c>
      <c r="BG685" t="s">
        <v>74</v>
      </c>
      <c r="BH685" t="s">
        <v>74</v>
      </c>
      <c r="BI685">
        <v>1</v>
      </c>
      <c r="BJ685" t="s">
        <v>2817</v>
      </c>
      <c r="BK685" t="s">
        <v>5781</v>
      </c>
      <c r="BL685" t="s">
        <v>2817</v>
      </c>
      <c r="BM685" t="s">
        <v>6782</v>
      </c>
      <c r="BN685" t="s">
        <v>74</v>
      </c>
      <c r="BO685" t="s">
        <v>1112</v>
      </c>
      <c r="BP685" t="s">
        <v>74</v>
      </c>
      <c r="BQ685" t="s">
        <v>74</v>
      </c>
      <c r="BR685" t="s">
        <v>95</v>
      </c>
      <c r="BS685" t="s">
        <v>6800</v>
      </c>
      <c r="BT685" t="str">
        <f>HYPERLINK("https%3A%2F%2Fwww.webofscience.com%2Fwos%2Fwoscc%2Ffull-record%2FWOS:A1992BX01P00117","View Full Record in Web of Science")</f>
        <v>View Full Record in Web of Science</v>
      </c>
    </row>
    <row r="686" spans="1:72" x14ac:dyDescent="0.15">
      <c r="A686" t="s">
        <v>5767</v>
      </c>
      <c r="B686" t="s">
        <v>6801</v>
      </c>
      <c r="C686" t="s">
        <v>74</v>
      </c>
      <c r="D686" t="s">
        <v>6802</v>
      </c>
      <c r="E686" t="s">
        <v>74</v>
      </c>
      <c r="F686" t="s">
        <v>6801</v>
      </c>
      <c r="G686" t="s">
        <v>74</v>
      </c>
      <c r="H686" t="s">
        <v>74</v>
      </c>
      <c r="I686" t="s">
        <v>6803</v>
      </c>
      <c r="J686" t="s">
        <v>6804</v>
      </c>
      <c r="K686" t="s">
        <v>6805</v>
      </c>
      <c r="L686" t="s">
        <v>74</v>
      </c>
      <c r="M686" t="s">
        <v>77</v>
      </c>
      <c r="N686" t="s">
        <v>5773</v>
      </c>
      <c r="O686" t="s">
        <v>6806</v>
      </c>
      <c r="P686" t="s">
        <v>6807</v>
      </c>
      <c r="Q686" t="s">
        <v>6808</v>
      </c>
      <c r="R686" t="s">
        <v>74</v>
      </c>
      <c r="S686" t="s">
        <v>74</v>
      </c>
      <c r="T686" t="s">
        <v>74</v>
      </c>
      <c r="U686" t="s">
        <v>74</v>
      </c>
      <c r="V686" t="s">
        <v>74</v>
      </c>
      <c r="W686" t="s">
        <v>74</v>
      </c>
      <c r="X686" t="s">
        <v>74</v>
      </c>
      <c r="Y686" t="s">
        <v>74</v>
      </c>
      <c r="Z686" t="s">
        <v>74</v>
      </c>
      <c r="AA686" t="s">
        <v>74</v>
      </c>
      <c r="AB686" t="s">
        <v>74</v>
      </c>
      <c r="AC686" t="s">
        <v>74</v>
      </c>
      <c r="AD686" t="s">
        <v>74</v>
      </c>
      <c r="AE686" t="s">
        <v>74</v>
      </c>
      <c r="AF686" t="s">
        <v>74</v>
      </c>
      <c r="AG686">
        <v>0</v>
      </c>
      <c r="AH686">
        <v>0</v>
      </c>
      <c r="AI686">
        <v>0</v>
      </c>
      <c r="AJ686">
        <v>0</v>
      </c>
      <c r="AK686">
        <v>0</v>
      </c>
      <c r="AL686" t="s">
        <v>6809</v>
      </c>
      <c r="AM686" t="s">
        <v>818</v>
      </c>
      <c r="AN686" t="s">
        <v>818</v>
      </c>
      <c r="AO686" t="s">
        <v>74</v>
      </c>
      <c r="AP686" t="s">
        <v>74</v>
      </c>
      <c r="AQ686" t="s">
        <v>6810</v>
      </c>
      <c r="AR686" t="s">
        <v>6811</v>
      </c>
      <c r="AS686" t="s">
        <v>74</v>
      </c>
      <c r="AT686" t="s">
        <v>74</v>
      </c>
      <c r="AU686">
        <v>1992</v>
      </c>
      <c r="AV686">
        <v>81</v>
      </c>
      <c r="AW686" t="s">
        <v>74</v>
      </c>
      <c r="AX686" t="s">
        <v>74</v>
      </c>
      <c r="AY686" t="s">
        <v>74</v>
      </c>
      <c r="AZ686" t="s">
        <v>74</v>
      </c>
      <c r="BA686" t="s">
        <v>74</v>
      </c>
      <c r="BB686">
        <v>117</v>
      </c>
      <c r="BC686">
        <v>121</v>
      </c>
      <c r="BD686" t="s">
        <v>74</v>
      </c>
      <c r="BE686" t="s">
        <v>74</v>
      </c>
      <c r="BF686" t="s">
        <v>74</v>
      </c>
      <c r="BG686" t="s">
        <v>74</v>
      </c>
      <c r="BH686" t="s">
        <v>74</v>
      </c>
      <c r="BI686">
        <v>5</v>
      </c>
      <c r="BJ686" t="s">
        <v>6812</v>
      </c>
      <c r="BK686" t="s">
        <v>5781</v>
      </c>
      <c r="BL686" t="s">
        <v>1626</v>
      </c>
      <c r="BM686" t="s">
        <v>6813</v>
      </c>
      <c r="BN686" t="s">
        <v>74</v>
      </c>
      <c r="BO686" t="s">
        <v>74</v>
      </c>
      <c r="BP686" t="s">
        <v>74</v>
      </c>
      <c r="BQ686" t="s">
        <v>74</v>
      </c>
      <c r="BR686" t="s">
        <v>95</v>
      </c>
      <c r="BS686" t="s">
        <v>6814</v>
      </c>
      <c r="BT686" t="str">
        <f>HYPERLINK("https%3A%2F%2Fwww.webofscience.com%2Fwos%2Fwoscc%2Ffull-record%2FWOS:A1992BW54T00012","View Full Record in Web of Science")</f>
        <v>View Full Record in Web of Science</v>
      </c>
    </row>
    <row r="687" spans="1:72" x14ac:dyDescent="0.15">
      <c r="A687" t="s">
        <v>5767</v>
      </c>
      <c r="B687" t="s">
        <v>6815</v>
      </c>
      <c r="C687" t="s">
        <v>74</v>
      </c>
      <c r="D687" t="s">
        <v>74</v>
      </c>
      <c r="E687" t="s">
        <v>6816</v>
      </c>
      <c r="F687" t="s">
        <v>6815</v>
      </c>
      <c r="G687" t="s">
        <v>74</v>
      </c>
      <c r="H687" t="s">
        <v>74</v>
      </c>
      <c r="I687" t="s">
        <v>6817</v>
      </c>
      <c r="J687" t="s">
        <v>6818</v>
      </c>
      <c r="K687" t="s">
        <v>74</v>
      </c>
      <c r="L687" t="s">
        <v>74</v>
      </c>
      <c r="M687" t="s">
        <v>77</v>
      </c>
      <c r="N687" t="s">
        <v>5773</v>
      </c>
      <c r="O687" t="s">
        <v>6819</v>
      </c>
      <c r="P687" t="s">
        <v>6820</v>
      </c>
      <c r="Q687" t="s">
        <v>6821</v>
      </c>
      <c r="R687" t="s">
        <v>74</v>
      </c>
      <c r="S687" t="s">
        <v>74</v>
      </c>
      <c r="T687" t="s">
        <v>74</v>
      </c>
      <c r="U687" t="s">
        <v>74</v>
      </c>
      <c r="V687" t="s">
        <v>74</v>
      </c>
      <c r="W687" t="s">
        <v>6822</v>
      </c>
      <c r="X687" t="s">
        <v>5259</v>
      </c>
      <c r="Y687" t="s">
        <v>74</v>
      </c>
      <c r="Z687" t="s">
        <v>74</v>
      </c>
      <c r="AA687" t="s">
        <v>74</v>
      </c>
      <c r="AB687" t="s">
        <v>74</v>
      </c>
      <c r="AC687" t="s">
        <v>74</v>
      </c>
      <c r="AD687" t="s">
        <v>74</v>
      </c>
      <c r="AE687" t="s">
        <v>74</v>
      </c>
      <c r="AF687" t="s">
        <v>74</v>
      </c>
      <c r="AG687">
        <v>0</v>
      </c>
      <c r="AH687">
        <v>1</v>
      </c>
      <c r="AI687">
        <v>1</v>
      </c>
      <c r="AJ687">
        <v>0</v>
      </c>
      <c r="AK687">
        <v>0</v>
      </c>
      <c r="AL687" t="s">
        <v>6823</v>
      </c>
      <c r="AM687" t="s">
        <v>6824</v>
      </c>
      <c r="AN687" t="s">
        <v>6825</v>
      </c>
      <c r="AO687" t="s">
        <v>74</v>
      </c>
      <c r="AP687" t="s">
        <v>74</v>
      </c>
      <c r="AQ687" t="s">
        <v>6826</v>
      </c>
      <c r="AR687" t="s">
        <v>74</v>
      </c>
      <c r="AS687" t="s">
        <v>74</v>
      </c>
      <c r="AT687" t="s">
        <v>74</v>
      </c>
      <c r="AU687">
        <v>1992</v>
      </c>
      <c r="AV687" t="s">
        <v>74</v>
      </c>
      <c r="AW687" t="s">
        <v>74</v>
      </c>
      <c r="AX687" t="s">
        <v>74</v>
      </c>
      <c r="AY687" t="s">
        <v>74</v>
      </c>
      <c r="AZ687" t="s">
        <v>74</v>
      </c>
      <c r="BA687" t="s">
        <v>74</v>
      </c>
      <c r="BB687">
        <v>198</v>
      </c>
      <c r="BC687">
        <v>208</v>
      </c>
      <c r="BD687" t="s">
        <v>74</v>
      </c>
      <c r="BE687" t="s">
        <v>74</v>
      </c>
      <c r="BF687" t="s">
        <v>74</v>
      </c>
      <c r="BG687" t="s">
        <v>74</v>
      </c>
      <c r="BH687" t="s">
        <v>74</v>
      </c>
      <c r="BI687">
        <v>11</v>
      </c>
      <c r="BJ687" t="s">
        <v>6812</v>
      </c>
      <c r="BK687" t="s">
        <v>5781</v>
      </c>
      <c r="BL687" t="s">
        <v>1626</v>
      </c>
      <c r="BM687" t="s">
        <v>6827</v>
      </c>
      <c r="BN687" t="s">
        <v>74</v>
      </c>
      <c r="BO687" t="s">
        <v>74</v>
      </c>
      <c r="BP687" t="s">
        <v>74</v>
      </c>
      <c r="BQ687" t="s">
        <v>74</v>
      </c>
      <c r="BR687" t="s">
        <v>95</v>
      </c>
      <c r="BS687" t="s">
        <v>6828</v>
      </c>
      <c r="BT687" t="str">
        <f>HYPERLINK("https%3A%2F%2Fwww.webofscience.com%2Fwos%2Fwoscc%2Ffull-record%2FWOS:A1992BA84L00033","View Full Record in Web of Science")</f>
        <v>View Full Record in Web of Science</v>
      </c>
    </row>
    <row r="688" spans="1:72" x14ac:dyDescent="0.15">
      <c r="A688" t="s">
        <v>72</v>
      </c>
      <c r="B688" t="s">
        <v>6829</v>
      </c>
      <c r="C688" t="s">
        <v>74</v>
      </c>
      <c r="D688" t="s">
        <v>74</v>
      </c>
      <c r="E688" t="s">
        <v>74</v>
      </c>
      <c r="F688" t="s">
        <v>6829</v>
      </c>
      <c r="G688" t="s">
        <v>74</v>
      </c>
      <c r="H688" t="s">
        <v>74</v>
      </c>
      <c r="I688" t="s">
        <v>6830</v>
      </c>
      <c r="J688" t="s">
        <v>6831</v>
      </c>
      <c r="K688" t="s">
        <v>74</v>
      </c>
      <c r="L688" t="s">
        <v>74</v>
      </c>
      <c r="M688" t="s">
        <v>77</v>
      </c>
      <c r="N688" t="s">
        <v>78</v>
      </c>
      <c r="O688" t="s">
        <v>74</v>
      </c>
      <c r="P688" t="s">
        <v>74</v>
      </c>
      <c r="Q688" t="s">
        <v>74</v>
      </c>
      <c r="R688" t="s">
        <v>74</v>
      </c>
      <c r="S688" t="s">
        <v>74</v>
      </c>
      <c r="T688" t="s">
        <v>6832</v>
      </c>
      <c r="U688" t="s">
        <v>6833</v>
      </c>
      <c r="V688" t="s">
        <v>6834</v>
      </c>
      <c r="W688" t="s">
        <v>6835</v>
      </c>
      <c r="X688" t="s">
        <v>6836</v>
      </c>
      <c r="Y688" t="s">
        <v>74</v>
      </c>
      <c r="Z688" t="s">
        <v>74</v>
      </c>
      <c r="AA688" t="s">
        <v>74</v>
      </c>
      <c r="AB688" t="s">
        <v>74</v>
      </c>
      <c r="AC688" t="s">
        <v>74</v>
      </c>
      <c r="AD688" t="s">
        <v>74</v>
      </c>
      <c r="AE688" t="s">
        <v>74</v>
      </c>
      <c r="AF688" t="s">
        <v>74</v>
      </c>
      <c r="AG688">
        <v>41</v>
      </c>
      <c r="AH688">
        <v>29</v>
      </c>
      <c r="AI688">
        <v>33</v>
      </c>
      <c r="AJ688">
        <v>0</v>
      </c>
      <c r="AK688">
        <v>22</v>
      </c>
      <c r="AL688" t="s">
        <v>6837</v>
      </c>
      <c r="AM688" t="s">
        <v>6838</v>
      </c>
      <c r="AN688" t="s">
        <v>6839</v>
      </c>
      <c r="AO688" t="s">
        <v>6840</v>
      </c>
      <c r="AP688" t="s">
        <v>74</v>
      </c>
      <c r="AQ688" t="s">
        <v>74</v>
      </c>
      <c r="AR688" t="s">
        <v>6841</v>
      </c>
      <c r="AS688" t="s">
        <v>6842</v>
      </c>
      <c r="AT688" t="s">
        <v>74</v>
      </c>
      <c r="AU688">
        <v>1992</v>
      </c>
      <c r="AV688">
        <v>48</v>
      </c>
      <c r="AW688">
        <v>2</v>
      </c>
      <c r="AX688" t="s">
        <v>74</v>
      </c>
      <c r="AY688" t="s">
        <v>74</v>
      </c>
      <c r="AZ688" t="s">
        <v>74</v>
      </c>
      <c r="BA688" t="s">
        <v>74</v>
      </c>
      <c r="BB688">
        <v>127</v>
      </c>
      <c r="BC688">
        <v>150</v>
      </c>
      <c r="BD688" t="s">
        <v>74</v>
      </c>
      <c r="BE688" t="s">
        <v>6843</v>
      </c>
      <c r="BF688" t="str">
        <f>HYPERLINK("http://dx.doi.org/10.1080/03067319208027046","http://dx.doi.org/10.1080/03067319208027046")</f>
        <v>http://dx.doi.org/10.1080/03067319208027046</v>
      </c>
      <c r="BG688" t="s">
        <v>74</v>
      </c>
      <c r="BH688" t="s">
        <v>74</v>
      </c>
      <c r="BI688">
        <v>24</v>
      </c>
      <c r="BJ688" t="s">
        <v>6844</v>
      </c>
      <c r="BK688" t="s">
        <v>92</v>
      </c>
      <c r="BL688" t="s">
        <v>6845</v>
      </c>
      <c r="BM688" t="s">
        <v>6846</v>
      </c>
      <c r="BN688" t="s">
        <v>74</v>
      </c>
      <c r="BO688" t="s">
        <v>74</v>
      </c>
      <c r="BP688" t="s">
        <v>74</v>
      </c>
      <c r="BQ688" t="s">
        <v>74</v>
      </c>
      <c r="BR688" t="s">
        <v>95</v>
      </c>
      <c r="BS688" t="s">
        <v>6847</v>
      </c>
      <c r="BT688" t="str">
        <f>HYPERLINK("https%3A%2F%2Fwww.webofscience.com%2Fwos%2Fwoscc%2Ffull-record%2FWOS:A1992JF04300004","View Full Record in Web of Science")</f>
        <v>View Full Record in Web of Science</v>
      </c>
    </row>
    <row r="689" spans="1:72" x14ac:dyDescent="0.15">
      <c r="A689" t="s">
        <v>72</v>
      </c>
      <c r="B689" t="s">
        <v>6848</v>
      </c>
      <c r="C689" t="s">
        <v>74</v>
      </c>
      <c r="D689" t="s">
        <v>74</v>
      </c>
      <c r="E689" t="s">
        <v>74</v>
      </c>
      <c r="F689" t="s">
        <v>6848</v>
      </c>
      <c r="G689" t="s">
        <v>74</v>
      </c>
      <c r="H689" t="s">
        <v>74</v>
      </c>
      <c r="I689" t="s">
        <v>6849</v>
      </c>
      <c r="J689" t="s">
        <v>6831</v>
      </c>
      <c r="K689" t="s">
        <v>74</v>
      </c>
      <c r="L689" t="s">
        <v>74</v>
      </c>
      <c r="M689" t="s">
        <v>77</v>
      </c>
      <c r="N689" t="s">
        <v>78</v>
      </c>
      <c r="O689" t="s">
        <v>74</v>
      </c>
      <c r="P689" t="s">
        <v>74</v>
      </c>
      <c r="Q689" t="s">
        <v>74</v>
      </c>
      <c r="R689" t="s">
        <v>74</v>
      </c>
      <c r="S689" t="s">
        <v>74</v>
      </c>
      <c r="T689" t="s">
        <v>6850</v>
      </c>
      <c r="U689" t="s">
        <v>6851</v>
      </c>
      <c r="V689" t="s">
        <v>74</v>
      </c>
      <c r="W689" t="s">
        <v>6852</v>
      </c>
      <c r="X689" t="s">
        <v>6853</v>
      </c>
      <c r="Y689" t="s">
        <v>74</v>
      </c>
      <c r="Z689" t="s">
        <v>74</v>
      </c>
      <c r="AA689" t="s">
        <v>74</v>
      </c>
      <c r="AB689" t="s">
        <v>74</v>
      </c>
      <c r="AC689" t="s">
        <v>74</v>
      </c>
      <c r="AD689" t="s">
        <v>74</v>
      </c>
      <c r="AE689" t="s">
        <v>74</v>
      </c>
      <c r="AF689" t="s">
        <v>74</v>
      </c>
      <c r="AG689">
        <v>22</v>
      </c>
      <c r="AH689">
        <v>17</v>
      </c>
      <c r="AI689">
        <v>18</v>
      </c>
      <c r="AJ689">
        <v>0</v>
      </c>
      <c r="AK689">
        <v>8</v>
      </c>
      <c r="AL689" t="s">
        <v>6837</v>
      </c>
      <c r="AM689" t="s">
        <v>6838</v>
      </c>
      <c r="AN689" t="s">
        <v>6839</v>
      </c>
      <c r="AO689" t="s">
        <v>6840</v>
      </c>
      <c r="AP689" t="s">
        <v>74</v>
      </c>
      <c r="AQ689" t="s">
        <v>74</v>
      </c>
      <c r="AR689" t="s">
        <v>6841</v>
      </c>
      <c r="AS689" t="s">
        <v>6842</v>
      </c>
      <c r="AT689" t="s">
        <v>74</v>
      </c>
      <c r="AU689">
        <v>1992</v>
      </c>
      <c r="AV689">
        <v>47</v>
      </c>
      <c r="AW689">
        <v>4</v>
      </c>
      <c r="AX689" t="s">
        <v>74</v>
      </c>
      <c r="AY689" t="s">
        <v>74</v>
      </c>
      <c r="AZ689" t="s">
        <v>74</v>
      </c>
      <c r="BA689" t="s">
        <v>74</v>
      </c>
      <c r="BB689">
        <v>239</v>
      </c>
      <c r="BC689">
        <v>249</v>
      </c>
      <c r="BD689" t="s">
        <v>74</v>
      </c>
      <c r="BE689" t="s">
        <v>6854</v>
      </c>
      <c r="BF689" t="str">
        <f>HYPERLINK("http://dx.doi.org/10.1080/03067319208027033","http://dx.doi.org/10.1080/03067319208027033")</f>
        <v>http://dx.doi.org/10.1080/03067319208027033</v>
      </c>
      <c r="BG689" t="s">
        <v>74</v>
      </c>
      <c r="BH689" t="s">
        <v>74</v>
      </c>
      <c r="BI689">
        <v>11</v>
      </c>
      <c r="BJ689" t="s">
        <v>6844</v>
      </c>
      <c r="BK689" t="s">
        <v>92</v>
      </c>
      <c r="BL689" t="s">
        <v>6845</v>
      </c>
      <c r="BM689" t="s">
        <v>6855</v>
      </c>
      <c r="BN689" t="s">
        <v>74</v>
      </c>
      <c r="BO689" t="s">
        <v>74</v>
      </c>
      <c r="BP689" t="s">
        <v>74</v>
      </c>
      <c r="BQ689" t="s">
        <v>74</v>
      </c>
      <c r="BR689" t="s">
        <v>95</v>
      </c>
      <c r="BS689" t="s">
        <v>6856</v>
      </c>
      <c r="BT689" t="str">
        <f>HYPERLINK("https%3A%2F%2Fwww.webofscience.com%2Fwos%2Fwoscc%2Ffull-record%2FWOS:A1992JB01700003","View Full Record in Web of Science")</f>
        <v>View Full Record in Web of Science</v>
      </c>
    </row>
    <row r="690" spans="1:72" x14ac:dyDescent="0.15">
      <c r="A690" t="s">
        <v>72</v>
      </c>
      <c r="B690" t="s">
        <v>6857</v>
      </c>
      <c r="C690" t="s">
        <v>74</v>
      </c>
      <c r="D690" t="s">
        <v>74</v>
      </c>
      <c r="E690" t="s">
        <v>74</v>
      </c>
      <c r="F690" t="s">
        <v>6857</v>
      </c>
      <c r="G690" t="s">
        <v>74</v>
      </c>
      <c r="H690" t="s">
        <v>74</v>
      </c>
      <c r="I690" t="s">
        <v>6858</v>
      </c>
      <c r="J690" t="s">
        <v>6859</v>
      </c>
      <c r="K690" t="s">
        <v>74</v>
      </c>
      <c r="L690" t="s">
        <v>74</v>
      </c>
      <c r="M690" t="s">
        <v>77</v>
      </c>
      <c r="N690" t="s">
        <v>78</v>
      </c>
      <c r="O690" t="s">
        <v>74</v>
      </c>
      <c r="P690" t="s">
        <v>74</v>
      </c>
      <c r="Q690" t="s">
        <v>74</v>
      </c>
      <c r="R690" t="s">
        <v>74</v>
      </c>
      <c r="S690" t="s">
        <v>74</v>
      </c>
      <c r="T690" t="s">
        <v>74</v>
      </c>
      <c r="U690" t="s">
        <v>6860</v>
      </c>
      <c r="V690" t="s">
        <v>6861</v>
      </c>
      <c r="W690" t="s">
        <v>74</v>
      </c>
      <c r="X690" t="s">
        <v>74</v>
      </c>
      <c r="Y690" t="s">
        <v>6862</v>
      </c>
      <c r="Z690" t="s">
        <v>74</v>
      </c>
      <c r="AA690" t="s">
        <v>74</v>
      </c>
      <c r="AB690" t="s">
        <v>2694</v>
      </c>
      <c r="AC690" t="s">
        <v>74</v>
      </c>
      <c r="AD690" t="s">
        <v>74</v>
      </c>
      <c r="AE690" t="s">
        <v>74</v>
      </c>
      <c r="AF690" t="s">
        <v>74</v>
      </c>
      <c r="AG690">
        <v>42</v>
      </c>
      <c r="AH690">
        <v>131</v>
      </c>
      <c r="AI690">
        <v>142</v>
      </c>
      <c r="AJ690">
        <v>1</v>
      </c>
      <c r="AK690">
        <v>13</v>
      </c>
      <c r="AL690" t="s">
        <v>1276</v>
      </c>
      <c r="AM690" t="s">
        <v>309</v>
      </c>
      <c r="AN690" t="s">
        <v>1277</v>
      </c>
      <c r="AO690" t="s">
        <v>6863</v>
      </c>
      <c r="AP690" t="s">
        <v>74</v>
      </c>
      <c r="AQ690" t="s">
        <v>74</v>
      </c>
      <c r="AR690" t="s">
        <v>6864</v>
      </c>
      <c r="AS690" t="s">
        <v>6865</v>
      </c>
      <c r="AT690" t="s">
        <v>6301</v>
      </c>
      <c r="AU690">
        <v>1992</v>
      </c>
      <c r="AV690">
        <v>42</v>
      </c>
      <c r="AW690">
        <v>1</v>
      </c>
      <c r="AX690" t="s">
        <v>74</v>
      </c>
      <c r="AY690" t="s">
        <v>74</v>
      </c>
      <c r="AZ690" t="s">
        <v>74</v>
      </c>
      <c r="BA690" t="s">
        <v>74</v>
      </c>
      <c r="BB690">
        <v>102</v>
      </c>
      <c r="BC690">
        <v>106</v>
      </c>
      <c r="BD690" t="s">
        <v>74</v>
      </c>
      <c r="BE690" t="s">
        <v>6866</v>
      </c>
      <c r="BF690" t="str">
        <f>HYPERLINK("http://dx.doi.org/10.1099/00207713-42-1-102","http://dx.doi.org/10.1099/00207713-42-1-102")</f>
        <v>http://dx.doi.org/10.1099/00207713-42-1-102</v>
      </c>
      <c r="BG690" t="s">
        <v>74</v>
      </c>
      <c r="BH690" t="s">
        <v>74</v>
      </c>
      <c r="BI690">
        <v>5</v>
      </c>
      <c r="BJ690" t="s">
        <v>6085</v>
      </c>
      <c r="BK690" t="s">
        <v>92</v>
      </c>
      <c r="BL690" t="s">
        <v>6085</v>
      </c>
      <c r="BM690" t="s">
        <v>6867</v>
      </c>
      <c r="BN690" t="s">
        <v>74</v>
      </c>
      <c r="BO690" t="s">
        <v>1112</v>
      </c>
      <c r="BP690" t="s">
        <v>74</v>
      </c>
      <c r="BQ690" t="s">
        <v>74</v>
      </c>
      <c r="BR690" t="s">
        <v>95</v>
      </c>
      <c r="BS690" t="s">
        <v>6868</v>
      </c>
      <c r="BT690" t="str">
        <f>HYPERLINK("https%3A%2F%2Fwww.webofscience.com%2Fwos%2Fwoscc%2Ffull-record%2FWOS:A1992GZ71600016","View Full Record in Web of Science")</f>
        <v>View Full Record in Web of Science</v>
      </c>
    </row>
    <row r="691" spans="1:72" x14ac:dyDescent="0.15">
      <c r="A691" t="s">
        <v>5767</v>
      </c>
      <c r="B691" t="s">
        <v>6869</v>
      </c>
      <c r="C691" t="s">
        <v>74</v>
      </c>
      <c r="D691" t="s">
        <v>74</v>
      </c>
      <c r="E691" t="s">
        <v>6870</v>
      </c>
      <c r="F691" t="s">
        <v>6869</v>
      </c>
      <c r="G691" t="s">
        <v>74</v>
      </c>
      <c r="H691" t="s">
        <v>74</v>
      </c>
      <c r="I691" t="s">
        <v>6871</v>
      </c>
      <c r="J691" t="s">
        <v>6872</v>
      </c>
      <c r="K691" t="s">
        <v>74</v>
      </c>
      <c r="L691" t="s">
        <v>74</v>
      </c>
      <c r="M691" t="s">
        <v>77</v>
      </c>
      <c r="N691" t="s">
        <v>5773</v>
      </c>
      <c r="O691" t="s">
        <v>6873</v>
      </c>
      <c r="P691" t="s">
        <v>6874</v>
      </c>
      <c r="Q691" t="s">
        <v>6875</v>
      </c>
      <c r="R691" t="s">
        <v>74</v>
      </c>
      <c r="S691" t="s">
        <v>74</v>
      </c>
      <c r="T691" t="s">
        <v>74</v>
      </c>
      <c r="U691" t="s">
        <v>74</v>
      </c>
      <c r="V691" t="s">
        <v>74</v>
      </c>
      <c r="W691" t="s">
        <v>74</v>
      </c>
      <c r="X691" t="s">
        <v>74</v>
      </c>
      <c r="Y691" t="s">
        <v>74</v>
      </c>
      <c r="Z691" t="s">
        <v>74</v>
      </c>
      <c r="AA691" t="s">
        <v>74</v>
      </c>
      <c r="AB691" t="s">
        <v>74</v>
      </c>
      <c r="AC691" t="s">
        <v>74</v>
      </c>
      <c r="AD691" t="s">
        <v>74</v>
      </c>
      <c r="AE691" t="s">
        <v>74</v>
      </c>
      <c r="AF691" t="s">
        <v>74</v>
      </c>
      <c r="AG691">
        <v>0</v>
      </c>
      <c r="AH691">
        <v>0</v>
      </c>
      <c r="AI691">
        <v>0</v>
      </c>
      <c r="AJ691">
        <v>0</v>
      </c>
      <c r="AK691">
        <v>0</v>
      </c>
      <c r="AL691" t="s">
        <v>6876</v>
      </c>
      <c r="AM691" t="s">
        <v>205</v>
      </c>
      <c r="AN691" t="s">
        <v>205</v>
      </c>
      <c r="AO691" t="s">
        <v>74</v>
      </c>
      <c r="AP691" t="s">
        <v>74</v>
      </c>
      <c r="AQ691" t="s">
        <v>6877</v>
      </c>
      <c r="AR691" t="s">
        <v>74</v>
      </c>
      <c r="AS691" t="s">
        <v>74</v>
      </c>
      <c r="AT691" t="s">
        <v>74</v>
      </c>
      <c r="AU691">
        <v>1992</v>
      </c>
      <c r="AV691" t="s">
        <v>74</v>
      </c>
      <c r="AW691" t="s">
        <v>74</v>
      </c>
      <c r="AX691" t="s">
        <v>74</v>
      </c>
      <c r="AY691" t="s">
        <v>74</v>
      </c>
      <c r="AZ691" t="s">
        <v>74</v>
      </c>
      <c r="BA691" t="s">
        <v>74</v>
      </c>
      <c r="BB691">
        <v>1533</v>
      </c>
      <c r="BC691">
        <v>1535</v>
      </c>
      <c r="BD691" t="s">
        <v>74</v>
      </c>
      <c r="BE691" t="s">
        <v>74</v>
      </c>
      <c r="BF691" t="s">
        <v>74</v>
      </c>
      <c r="BG691" t="s">
        <v>74</v>
      </c>
      <c r="BH691" t="s">
        <v>74</v>
      </c>
      <c r="BI691">
        <v>3</v>
      </c>
      <c r="BJ691" t="s">
        <v>6878</v>
      </c>
      <c r="BK691" t="s">
        <v>5781</v>
      </c>
      <c r="BL691" t="s">
        <v>6879</v>
      </c>
      <c r="BM691" t="s">
        <v>6880</v>
      </c>
      <c r="BN691" t="s">
        <v>74</v>
      </c>
      <c r="BO691" t="s">
        <v>74</v>
      </c>
      <c r="BP691" t="s">
        <v>74</v>
      </c>
      <c r="BQ691" t="s">
        <v>74</v>
      </c>
      <c r="BR691" t="s">
        <v>95</v>
      </c>
      <c r="BS691" t="s">
        <v>6881</v>
      </c>
      <c r="BT691" t="str">
        <f>HYPERLINK("https%3A%2F%2Fwww.webofscience.com%2Fwos%2Fwoscc%2Ffull-record%2FWOS:A1992BW15F00418","View Full Record in Web of Science")</f>
        <v>View Full Record in Web of Science</v>
      </c>
    </row>
    <row r="692" spans="1:72" x14ac:dyDescent="0.15">
      <c r="A692" t="s">
        <v>72</v>
      </c>
      <c r="B692" t="s">
        <v>6882</v>
      </c>
      <c r="C692" t="s">
        <v>74</v>
      </c>
      <c r="D692" t="s">
        <v>74</v>
      </c>
      <c r="E692" t="s">
        <v>74</v>
      </c>
      <c r="F692" t="s">
        <v>6882</v>
      </c>
      <c r="G692" t="s">
        <v>74</v>
      </c>
      <c r="H692" t="s">
        <v>74</v>
      </c>
      <c r="I692" t="s">
        <v>6883</v>
      </c>
      <c r="J692" t="s">
        <v>6884</v>
      </c>
      <c r="K692" t="s">
        <v>74</v>
      </c>
      <c r="L692" t="s">
        <v>74</v>
      </c>
      <c r="M692" t="s">
        <v>322</v>
      </c>
      <c r="N692" t="s">
        <v>78</v>
      </c>
      <c r="O692" t="s">
        <v>74</v>
      </c>
      <c r="P692" t="s">
        <v>74</v>
      </c>
      <c r="Q692" t="s">
        <v>74</v>
      </c>
      <c r="R692" t="s">
        <v>74</v>
      </c>
      <c r="S692" t="s">
        <v>74</v>
      </c>
      <c r="T692" t="s">
        <v>74</v>
      </c>
      <c r="U692" t="s">
        <v>74</v>
      </c>
      <c r="V692" t="s">
        <v>6885</v>
      </c>
      <c r="W692" t="s">
        <v>74</v>
      </c>
      <c r="X692" t="s">
        <v>74</v>
      </c>
      <c r="Y692" t="s">
        <v>6886</v>
      </c>
      <c r="Z692" t="s">
        <v>74</v>
      </c>
      <c r="AA692" t="s">
        <v>74</v>
      </c>
      <c r="AB692" t="s">
        <v>74</v>
      </c>
      <c r="AC692" t="s">
        <v>74</v>
      </c>
      <c r="AD692" t="s">
        <v>74</v>
      </c>
      <c r="AE692" t="s">
        <v>74</v>
      </c>
      <c r="AF692" t="s">
        <v>74</v>
      </c>
      <c r="AG692">
        <v>6</v>
      </c>
      <c r="AH692">
        <v>3</v>
      </c>
      <c r="AI692">
        <v>3</v>
      </c>
      <c r="AJ692">
        <v>0</v>
      </c>
      <c r="AK692">
        <v>0</v>
      </c>
      <c r="AL692" t="s">
        <v>6887</v>
      </c>
      <c r="AM692" t="s">
        <v>327</v>
      </c>
      <c r="AN692" t="s">
        <v>6888</v>
      </c>
      <c r="AO692" t="s">
        <v>6889</v>
      </c>
      <c r="AP692" t="s">
        <v>74</v>
      </c>
      <c r="AQ692" t="s">
        <v>74</v>
      </c>
      <c r="AR692" t="s">
        <v>6890</v>
      </c>
      <c r="AS692" t="s">
        <v>74</v>
      </c>
      <c r="AT692" t="s">
        <v>6301</v>
      </c>
      <c r="AU692">
        <v>1992</v>
      </c>
      <c r="AV692">
        <v>35</v>
      </c>
      <c r="AW692">
        <v>1</v>
      </c>
      <c r="AX692" t="s">
        <v>74</v>
      </c>
      <c r="AY692" t="s">
        <v>74</v>
      </c>
      <c r="AZ692" t="s">
        <v>74</v>
      </c>
      <c r="BA692" t="s">
        <v>74</v>
      </c>
      <c r="BB692">
        <v>24</v>
      </c>
      <c r="BC692">
        <v>30</v>
      </c>
      <c r="BD692" t="s">
        <v>74</v>
      </c>
      <c r="BE692" t="s">
        <v>74</v>
      </c>
      <c r="BF692" t="s">
        <v>74</v>
      </c>
      <c r="BG692" t="s">
        <v>74</v>
      </c>
      <c r="BH692" t="s">
        <v>74</v>
      </c>
      <c r="BI692">
        <v>7</v>
      </c>
      <c r="BJ692" t="s">
        <v>6891</v>
      </c>
      <c r="BK692" t="s">
        <v>92</v>
      </c>
      <c r="BL692" t="s">
        <v>6892</v>
      </c>
      <c r="BM692" t="s">
        <v>6893</v>
      </c>
      <c r="BN692" t="s">
        <v>74</v>
      </c>
      <c r="BO692" t="s">
        <v>74</v>
      </c>
      <c r="BP692" t="s">
        <v>74</v>
      </c>
      <c r="BQ692" t="s">
        <v>74</v>
      </c>
      <c r="BR692" t="s">
        <v>95</v>
      </c>
      <c r="BS692" t="s">
        <v>6894</v>
      </c>
      <c r="BT692" t="str">
        <f>HYPERLINK("https%3A%2F%2Fwww.webofscience.com%2Fwos%2Fwoscc%2Ffull-record%2FWOS:A1992HX92900004","View Full Record in Web of Science")</f>
        <v>View Full Record in Web of Science</v>
      </c>
    </row>
    <row r="693" spans="1:72" x14ac:dyDescent="0.15">
      <c r="A693" t="s">
        <v>72</v>
      </c>
      <c r="B693" t="s">
        <v>6895</v>
      </c>
      <c r="C693" t="s">
        <v>74</v>
      </c>
      <c r="D693" t="s">
        <v>74</v>
      </c>
      <c r="E693" t="s">
        <v>74</v>
      </c>
      <c r="F693" t="s">
        <v>6895</v>
      </c>
      <c r="G693" t="s">
        <v>74</v>
      </c>
      <c r="H693" t="s">
        <v>74</v>
      </c>
      <c r="I693" t="s">
        <v>6896</v>
      </c>
      <c r="J693" t="s">
        <v>2051</v>
      </c>
      <c r="K693" t="s">
        <v>74</v>
      </c>
      <c r="L693" t="s">
        <v>74</v>
      </c>
      <c r="M693" t="s">
        <v>77</v>
      </c>
      <c r="N693" t="s">
        <v>458</v>
      </c>
      <c r="O693" t="s">
        <v>74</v>
      </c>
      <c r="P693" t="s">
        <v>74</v>
      </c>
      <c r="Q693" t="s">
        <v>74</v>
      </c>
      <c r="R693" t="s">
        <v>74</v>
      </c>
      <c r="S693" t="s">
        <v>74</v>
      </c>
      <c r="T693" t="s">
        <v>74</v>
      </c>
      <c r="U693" t="s">
        <v>6897</v>
      </c>
      <c r="V693" t="s">
        <v>6898</v>
      </c>
      <c r="W693" t="s">
        <v>6899</v>
      </c>
      <c r="X693" t="s">
        <v>6900</v>
      </c>
      <c r="Y693" t="s">
        <v>2922</v>
      </c>
      <c r="Z693" t="s">
        <v>74</v>
      </c>
      <c r="AA693" t="s">
        <v>74</v>
      </c>
      <c r="AB693" t="s">
        <v>74</v>
      </c>
      <c r="AC693" t="s">
        <v>74</v>
      </c>
      <c r="AD693" t="s">
        <v>74</v>
      </c>
      <c r="AE693" t="s">
        <v>74</v>
      </c>
      <c r="AF693" t="s">
        <v>74</v>
      </c>
      <c r="AG693">
        <v>140</v>
      </c>
      <c r="AH693">
        <v>220</v>
      </c>
      <c r="AI693">
        <v>223</v>
      </c>
      <c r="AJ693">
        <v>2</v>
      </c>
      <c r="AK693">
        <v>27</v>
      </c>
      <c r="AL693" t="s">
        <v>255</v>
      </c>
      <c r="AM693" t="s">
        <v>84</v>
      </c>
      <c r="AN693" t="s">
        <v>1940</v>
      </c>
      <c r="AO693" t="s">
        <v>2057</v>
      </c>
      <c r="AP693" t="s">
        <v>74</v>
      </c>
      <c r="AQ693" t="s">
        <v>74</v>
      </c>
      <c r="AR693" t="s">
        <v>2058</v>
      </c>
      <c r="AS693" t="s">
        <v>2059</v>
      </c>
      <c r="AT693" t="s">
        <v>6301</v>
      </c>
      <c r="AU693">
        <v>1992</v>
      </c>
      <c r="AV693">
        <v>54</v>
      </c>
      <c r="AW693">
        <v>1</v>
      </c>
      <c r="AX693" t="s">
        <v>74</v>
      </c>
      <c r="AY693" t="s">
        <v>74</v>
      </c>
      <c r="AZ693" t="s">
        <v>74</v>
      </c>
      <c r="BA693" t="s">
        <v>74</v>
      </c>
      <c r="BB693">
        <v>1</v>
      </c>
      <c r="BC693">
        <v>30</v>
      </c>
      <c r="BD693" t="s">
        <v>74</v>
      </c>
      <c r="BE693" t="s">
        <v>6901</v>
      </c>
      <c r="BF693" t="str">
        <f>HYPERLINK("http://dx.doi.org/10.1016/0021-9169(92)90082-V","http://dx.doi.org/10.1016/0021-9169(92)90082-V")</f>
        <v>http://dx.doi.org/10.1016/0021-9169(92)90082-V</v>
      </c>
      <c r="BG693" t="s">
        <v>74</v>
      </c>
      <c r="BH693" t="s">
        <v>74</v>
      </c>
      <c r="BI693">
        <v>30</v>
      </c>
      <c r="BJ693" t="s">
        <v>379</v>
      </c>
      <c r="BK693" t="s">
        <v>92</v>
      </c>
      <c r="BL693" t="s">
        <v>379</v>
      </c>
      <c r="BM693" t="s">
        <v>6902</v>
      </c>
      <c r="BN693" t="s">
        <v>74</v>
      </c>
      <c r="BO693" t="s">
        <v>74</v>
      </c>
      <c r="BP693" t="s">
        <v>74</v>
      </c>
      <c r="BQ693" t="s">
        <v>74</v>
      </c>
      <c r="BR693" t="s">
        <v>95</v>
      </c>
      <c r="BS693" t="s">
        <v>6903</v>
      </c>
      <c r="BT693" t="str">
        <f>HYPERLINK("https%3A%2F%2Fwww.webofscience.com%2Fwos%2Fwoscc%2Ffull-record%2FWOS:A1992GZ00400001","View Full Record in Web of Science")</f>
        <v>View Full Record in Web of Science</v>
      </c>
    </row>
    <row r="694" spans="1:72" x14ac:dyDescent="0.15">
      <c r="A694" t="s">
        <v>72</v>
      </c>
      <c r="B694" t="s">
        <v>6904</v>
      </c>
      <c r="C694" t="s">
        <v>74</v>
      </c>
      <c r="D694" t="s">
        <v>74</v>
      </c>
      <c r="E694" t="s">
        <v>74</v>
      </c>
      <c r="F694" t="s">
        <v>6904</v>
      </c>
      <c r="G694" t="s">
        <v>74</v>
      </c>
      <c r="H694" t="s">
        <v>74</v>
      </c>
      <c r="I694" t="s">
        <v>6905</v>
      </c>
      <c r="J694" t="s">
        <v>2051</v>
      </c>
      <c r="K694" t="s">
        <v>74</v>
      </c>
      <c r="L694" t="s">
        <v>74</v>
      </c>
      <c r="M694" t="s">
        <v>77</v>
      </c>
      <c r="N694" t="s">
        <v>78</v>
      </c>
      <c r="O694" t="s">
        <v>74</v>
      </c>
      <c r="P694" t="s">
        <v>74</v>
      </c>
      <c r="Q694" t="s">
        <v>74</v>
      </c>
      <c r="R694" t="s">
        <v>74</v>
      </c>
      <c r="S694" t="s">
        <v>74</v>
      </c>
      <c r="T694" t="s">
        <v>74</v>
      </c>
      <c r="U694" t="s">
        <v>6906</v>
      </c>
      <c r="V694" t="s">
        <v>6907</v>
      </c>
      <c r="W694" t="s">
        <v>6908</v>
      </c>
      <c r="X694" t="s">
        <v>6909</v>
      </c>
      <c r="Y694" t="s">
        <v>6910</v>
      </c>
      <c r="Z694" t="s">
        <v>74</v>
      </c>
      <c r="AA694" t="s">
        <v>6911</v>
      </c>
      <c r="AB694" t="s">
        <v>6912</v>
      </c>
      <c r="AC694" t="s">
        <v>74</v>
      </c>
      <c r="AD694" t="s">
        <v>74</v>
      </c>
      <c r="AE694" t="s">
        <v>74</v>
      </c>
      <c r="AF694" t="s">
        <v>74</v>
      </c>
      <c r="AG694">
        <v>16</v>
      </c>
      <c r="AH694">
        <v>0</v>
      </c>
      <c r="AI694">
        <v>0</v>
      </c>
      <c r="AJ694">
        <v>0</v>
      </c>
      <c r="AK694">
        <v>0</v>
      </c>
      <c r="AL694" t="s">
        <v>255</v>
      </c>
      <c r="AM694" t="s">
        <v>84</v>
      </c>
      <c r="AN694" t="s">
        <v>256</v>
      </c>
      <c r="AO694" t="s">
        <v>2057</v>
      </c>
      <c r="AP694" t="s">
        <v>74</v>
      </c>
      <c r="AQ694" t="s">
        <v>74</v>
      </c>
      <c r="AR694" t="s">
        <v>2058</v>
      </c>
      <c r="AS694" t="s">
        <v>2059</v>
      </c>
      <c r="AT694" t="s">
        <v>6301</v>
      </c>
      <c r="AU694">
        <v>1992</v>
      </c>
      <c r="AV694">
        <v>54</v>
      </c>
      <c r="AW694">
        <v>1</v>
      </c>
      <c r="AX694" t="s">
        <v>74</v>
      </c>
      <c r="AY694" t="s">
        <v>74</v>
      </c>
      <c r="AZ694" t="s">
        <v>74</v>
      </c>
      <c r="BA694" t="s">
        <v>74</v>
      </c>
      <c r="BB694">
        <v>99</v>
      </c>
      <c r="BC694">
        <v>107</v>
      </c>
      <c r="BD694" t="s">
        <v>74</v>
      </c>
      <c r="BE694" t="s">
        <v>6913</v>
      </c>
      <c r="BF694" t="str">
        <f>HYPERLINK("http://dx.doi.org/10.1016/0021-9169(92)90088-3","http://dx.doi.org/10.1016/0021-9169(92)90088-3")</f>
        <v>http://dx.doi.org/10.1016/0021-9169(92)90088-3</v>
      </c>
      <c r="BG694" t="s">
        <v>74</v>
      </c>
      <c r="BH694" t="s">
        <v>74</v>
      </c>
      <c r="BI694">
        <v>9</v>
      </c>
      <c r="BJ694" t="s">
        <v>379</v>
      </c>
      <c r="BK694" t="s">
        <v>92</v>
      </c>
      <c r="BL694" t="s">
        <v>379</v>
      </c>
      <c r="BM694" t="s">
        <v>6902</v>
      </c>
      <c r="BN694" t="s">
        <v>74</v>
      </c>
      <c r="BO694" t="s">
        <v>74</v>
      </c>
      <c r="BP694" t="s">
        <v>74</v>
      </c>
      <c r="BQ694" t="s">
        <v>74</v>
      </c>
      <c r="BR694" t="s">
        <v>95</v>
      </c>
      <c r="BS694" t="s">
        <v>6914</v>
      </c>
      <c r="BT694" t="str">
        <f>HYPERLINK("https%3A%2F%2Fwww.webofscience.com%2Fwos%2Fwoscc%2Ffull-record%2FWOS:A1992GZ00400007","View Full Record in Web of Science")</f>
        <v>View Full Record in Web of Science</v>
      </c>
    </row>
    <row r="695" spans="1:72" x14ac:dyDescent="0.15">
      <c r="A695" t="s">
        <v>72</v>
      </c>
      <c r="B695" t="s">
        <v>6915</v>
      </c>
      <c r="C695" t="s">
        <v>74</v>
      </c>
      <c r="D695" t="s">
        <v>74</v>
      </c>
      <c r="E695" t="s">
        <v>74</v>
      </c>
      <c r="F695" t="s">
        <v>6915</v>
      </c>
      <c r="G695" t="s">
        <v>74</v>
      </c>
      <c r="H695" t="s">
        <v>74</v>
      </c>
      <c r="I695" t="s">
        <v>6916</v>
      </c>
      <c r="J695" t="s">
        <v>6917</v>
      </c>
      <c r="K695" t="s">
        <v>74</v>
      </c>
      <c r="L695" t="s">
        <v>74</v>
      </c>
      <c r="M695" t="s">
        <v>77</v>
      </c>
      <c r="N695" t="s">
        <v>78</v>
      </c>
      <c r="O695" t="s">
        <v>74</v>
      </c>
      <c r="P695" t="s">
        <v>74</v>
      </c>
      <c r="Q695" t="s">
        <v>74</v>
      </c>
      <c r="R695" t="s">
        <v>74</v>
      </c>
      <c r="S695" t="s">
        <v>74</v>
      </c>
      <c r="T695" t="s">
        <v>6918</v>
      </c>
      <c r="U695" t="s">
        <v>6919</v>
      </c>
      <c r="V695" t="s">
        <v>6920</v>
      </c>
      <c r="W695" t="s">
        <v>74</v>
      </c>
      <c r="X695" t="s">
        <v>74</v>
      </c>
      <c r="Y695" t="s">
        <v>6921</v>
      </c>
      <c r="Z695" t="s">
        <v>74</v>
      </c>
      <c r="AA695" t="s">
        <v>6922</v>
      </c>
      <c r="AB695" t="s">
        <v>74</v>
      </c>
      <c r="AC695" t="s">
        <v>74</v>
      </c>
      <c r="AD695" t="s">
        <v>74</v>
      </c>
      <c r="AE695" t="s">
        <v>74</v>
      </c>
      <c r="AF695" t="s">
        <v>74</v>
      </c>
      <c r="AG695">
        <v>68</v>
      </c>
      <c r="AH695">
        <v>29</v>
      </c>
      <c r="AI695">
        <v>30</v>
      </c>
      <c r="AJ695">
        <v>0</v>
      </c>
      <c r="AK695">
        <v>6</v>
      </c>
      <c r="AL695" t="s">
        <v>6923</v>
      </c>
      <c r="AM695" t="s">
        <v>1372</v>
      </c>
      <c r="AN695" t="s">
        <v>1373</v>
      </c>
      <c r="AO695" t="s">
        <v>6924</v>
      </c>
      <c r="AP695" t="s">
        <v>6925</v>
      </c>
      <c r="AQ695" t="s">
        <v>74</v>
      </c>
      <c r="AR695" t="s">
        <v>6926</v>
      </c>
      <c r="AS695" t="s">
        <v>6927</v>
      </c>
      <c r="AT695" t="s">
        <v>6301</v>
      </c>
      <c r="AU695">
        <v>1992</v>
      </c>
      <c r="AV695">
        <v>19</v>
      </c>
      <c r="AW695">
        <v>1</v>
      </c>
      <c r="AX695" t="s">
        <v>74</v>
      </c>
      <c r="AY695" t="s">
        <v>74</v>
      </c>
      <c r="AZ695" t="s">
        <v>74</v>
      </c>
      <c r="BA695" t="s">
        <v>74</v>
      </c>
      <c r="BB695">
        <v>87</v>
      </c>
      <c r="BC695">
        <v>98</v>
      </c>
      <c r="BD695" t="s">
        <v>74</v>
      </c>
      <c r="BE695" t="s">
        <v>6928</v>
      </c>
      <c r="BF695" t="str">
        <f>HYPERLINK("http://dx.doi.org/10.2307/2845622","http://dx.doi.org/10.2307/2845622")</f>
        <v>http://dx.doi.org/10.2307/2845622</v>
      </c>
      <c r="BG695" t="s">
        <v>74</v>
      </c>
      <c r="BH695" t="s">
        <v>74</v>
      </c>
      <c r="BI695">
        <v>12</v>
      </c>
      <c r="BJ695" t="s">
        <v>6929</v>
      </c>
      <c r="BK695" t="s">
        <v>92</v>
      </c>
      <c r="BL695" t="s">
        <v>6930</v>
      </c>
      <c r="BM695" t="s">
        <v>6931</v>
      </c>
      <c r="BN695" t="s">
        <v>74</v>
      </c>
      <c r="BO695" t="s">
        <v>74</v>
      </c>
      <c r="BP695" t="s">
        <v>74</v>
      </c>
      <c r="BQ695" t="s">
        <v>74</v>
      </c>
      <c r="BR695" t="s">
        <v>95</v>
      </c>
      <c r="BS695" t="s">
        <v>6932</v>
      </c>
      <c r="BT695" t="str">
        <f>HYPERLINK("https%3A%2F%2Fwww.webofscience.com%2Fwos%2Fwoscc%2Ffull-record%2FWOS:A1992HE09900008","View Full Record in Web of Science")</f>
        <v>View Full Record in Web of Science</v>
      </c>
    </row>
    <row r="696" spans="1:72" x14ac:dyDescent="0.15">
      <c r="A696" t="s">
        <v>72</v>
      </c>
      <c r="B696" t="s">
        <v>6933</v>
      </c>
      <c r="C696" t="s">
        <v>74</v>
      </c>
      <c r="D696" t="s">
        <v>74</v>
      </c>
      <c r="E696" t="s">
        <v>74</v>
      </c>
      <c r="F696" t="s">
        <v>6933</v>
      </c>
      <c r="G696" t="s">
        <v>74</v>
      </c>
      <c r="H696" t="s">
        <v>74</v>
      </c>
      <c r="I696" t="s">
        <v>6934</v>
      </c>
      <c r="J696" t="s">
        <v>6935</v>
      </c>
      <c r="K696" t="s">
        <v>74</v>
      </c>
      <c r="L696" t="s">
        <v>74</v>
      </c>
      <c r="M696" t="s">
        <v>77</v>
      </c>
      <c r="N696" t="s">
        <v>78</v>
      </c>
      <c r="O696" t="s">
        <v>74</v>
      </c>
      <c r="P696" t="s">
        <v>74</v>
      </c>
      <c r="Q696" t="s">
        <v>74</v>
      </c>
      <c r="R696" t="s">
        <v>74</v>
      </c>
      <c r="S696" t="s">
        <v>74</v>
      </c>
      <c r="T696" t="s">
        <v>74</v>
      </c>
      <c r="U696" t="s">
        <v>74</v>
      </c>
      <c r="V696" t="s">
        <v>6936</v>
      </c>
      <c r="W696" t="s">
        <v>6937</v>
      </c>
      <c r="X696" t="s">
        <v>770</v>
      </c>
      <c r="Y696" t="s">
        <v>6938</v>
      </c>
      <c r="Z696" t="s">
        <v>74</v>
      </c>
      <c r="AA696" t="s">
        <v>74</v>
      </c>
      <c r="AB696" t="s">
        <v>2621</v>
      </c>
      <c r="AC696" t="s">
        <v>74</v>
      </c>
      <c r="AD696" t="s">
        <v>74</v>
      </c>
      <c r="AE696" t="s">
        <v>74</v>
      </c>
      <c r="AF696" t="s">
        <v>74</v>
      </c>
      <c r="AG696">
        <v>18</v>
      </c>
      <c r="AH696">
        <v>14</v>
      </c>
      <c r="AI696">
        <v>16</v>
      </c>
      <c r="AJ696">
        <v>0</v>
      </c>
      <c r="AK696">
        <v>4</v>
      </c>
      <c r="AL696" t="s">
        <v>2112</v>
      </c>
      <c r="AM696" t="s">
        <v>3289</v>
      </c>
      <c r="AN696" t="s">
        <v>3642</v>
      </c>
      <c r="AO696" t="s">
        <v>6939</v>
      </c>
      <c r="AP696" t="s">
        <v>6940</v>
      </c>
      <c r="AQ696" t="s">
        <v>74</v>
      </c>
      <c r="AR696" t="s">
        <v>6941</v>
      </c>
      <c r="AS696" t="s">
        <v>6942</v>
      </c>
      <c r="AT696" t="s">
        <v>74</v>
      </c>
      <c r="AU696">
        <v>1992</v>
      </c>
      <c r="AV696">
        <v>17</v>
      </c>
      <c r="AW696" t="s">
        <v>74</v>
      </c>
      <c r="AX696">
        <v>2</v>
      </c>
      <c r="AY696" t="s">
        <v>74</v>
      </c>
      <c r="AZ696" t="s">
        <v>74</v>
      </c>
      <c r="BA696" t="s">
        <v>74</v>
      </c>
      <c r="BB696">
        <v>241</v>
      </c>
      <c r="BC696">
        <v>249</v>
      </c>
      <c r="BD696" t="s">
        <v>74</v>
      </c>
      <c r="BE696" t="s">
        <v>6943</v>
      </c>
      <c r="BF696" t="str">
        <f>HYPERLINK("http://dx.doi.org/10.1179/jbr.1992.17.2.241","http://dx.doi.org/10.1179/jbr.1992.17.2.241")</f>
        <v>http://dx.doi.org/10.1179/jbr.1992.17.2.241</v>
      </c>
      <c r="BG696" t="s">
        <v>74</v>
      </c>
      <c r="BH696" t="s">
        <v>74</v>
      </c>
      <c r="BI696">
        <v>9</v>
      </c>
      <c r="BJ696" t="s">
        <v>1642</v>
      </c>
      <c r="BK696" t="s">
        <v>92</v>
      </c>
      <c r="BL696" t="s">
        <v>1642</v>
      </c>
      <c r="BM696" t="s">
        <v>6944</v>
      </c>
      <c r="BN696" t="s">
        <v>74</v>
      </c>
      <c r="BO696" t="s">
        <v>74</v>
      </c>
      <c r="BP696" t="s">
        <v>74</v>
      </c>
      <c r="BQ696" t="s">
        <v>74</v>
      </c>
      <c r="BR696" t="s">
        <v>95</v>
      </c>
      <c r="BS696" t="s">
        <v>6945</v>
      </c>
      <c r="BT696" t="str">
        <f>HYPERLINK("https%3A%2F%2Fwww.webofscience.com%2Fwos%2Fwoscc%2Ffull-record%2FWOS:A1992JY81400005","View Full Record in Web of Science")</f>
        <v>View Full Record in Web of Science</v>
      </c>
    </row>
    <row r="697" spans="1:72" x14ac:dyDescent="0.15">
      <c r="A697" t="s">
        <v>72</v>
      </c>
      <c r="B697" t="s">
        <v>6946</v>
      </c>
      <c r="C697" t="s">
        <v>74</v>
      </c>
      <c r="D697" t="s">
        <v>74</v>
      </c>
      <c r="E697" t="s">
        <v>74</v>
      </c>
      <c r="F697" t="s">
        <v>6946</v>
      </c>
      <c r="G697" t="s">
        <v>74</v>
      </c>
      <c r="H697" t="s">
        <v>74</v>
      </c>
      <c r="I697" t="s">
        <v>6947</v>
      </c>
      <c r="J697" t="s">
        <v>6935</v>
      </c>
      <c r="K697" t="s">
        <v>74</v>
      </c>
      <c r="L697" t="s">
        <v>74</v>
      </c>
      <c r="M697" t="s">
        <v>77</v>
      </c>
      <c r="N697" t="s">
        <v>78</v>
      </c>
      <c r="O697" t="s">
        <v>74</v>
      </c>
      <c r="P697" t="s">
        <v>74</v>
      </c>
      <c r="Q697" t="s">
        <v>74</v>
      </c>
      <c r="R697" t="s">
        <v>74</v>
      </c>
      <c r="S697" t="s">
        <v>74</v>
      </c>
      <c r="T697" t="s">
        <v>74</v>
      </c>
      <c r="U697" t="s">
        <v>74</v>
      </c>
      <c r="V697" t="s">
        <v>6948</v>
      </c>
      <c r="W697" t="s">
        <v>74</v>
      </c>
      <c r="X697" t="s">
        <v>74</v>
      </c>
      <c r="Y697" t="s">
        <v>6949</v>
      </c>
      <c r="Z697" t="s">
        <v>74</v>
      </c>
      <c r="AA697" t="s">
        <v>74</v>
      </c>
      <c r="AB697" t="s">
        <v>74</v>
      </c>
      <c r="AC697" t="s">
        <v>74</v>
      </c>
      <c r="AD697" t="s">
        <v>74</v>
      </c>
      <c r="AE697" t="s">
        <v>74</v>
      </c>
      <c r="AF697" t="s">
        <v>74</v>
      </c>
      <c r="AG697">
        <v>49</v>
      </c>
      <c r="AH697">
        <v>5</v>
      </c>
      <c r="AI697">
        <v>5</v>
      </c>
      <c r="AJ697">
        <v>0</v>
      </c>
      <c r="AK697">
        <v>2</v>
      </c>
      <c r="AL697" t="s">
        <v>2112</v>
      </c>
      <c r="AM697" t="s">
        <v>3289</v>
      </c>
      <c r="AN697" t="s">
        <v>3642</v>
      </c>
      <c r="AO697" t="s">
        <v>6939</v>
      </c>
      <c r="AP697" t="s">
        <v>6940</v>
      </c>
      <c r="AQ697" t="s">
        <v>74</v>
      </c>
      <c r="AR697" t="s">
        <v>6941</v>
      </c>
      <c r="AS697" t="s">
        <v>6942</v>
      </c>
      <c r="AT697" t="s">
        <v>74</v>
      </c>
      <c r="AU697">
        <v>1992</v>
      </c>
      <c r="AV697">
        <v>17</v>
      </c>
      <c r="AW697" t="s">
        <v>74</v>
      </c>
      <c r="AX697">
        <v>2</v>
      </c>
      <c r="AY697" t="s">
        <v>74</v>
      </c>
      <c r="AZ697" t="s">
        <v>74</v>
      </c>
      <c r="BA697" t="s">
        <v>74</v>
      </c>
      <c r="BB697">
        <v>317</v>
      </c>
      <c r="BC697">
        <v>333</v>
      </c>
      <c r="BD697" t="s">
        <v>74</v>
      </c>
      <c r="BE697" t="s">
        <v>6950</v>
      </c>
      <c r="BF697" t="str">
        <f>HYPERLINK("http://dx.doi.org/10.1179/jbr.1992.17.2.317","http://dx.doi.org/10.1179/jbr.1992.17.2.317")</f>
        <v>http://dx.doi.org/10.1179/jbr.1992.17.2.317</v>
      </c>
      <c r="BG697" t="s">
        <v>74</v>
      </c>
      <c r="BH697" t="s">
        <v>74</v>
      </c>
      <c r="BI697">
        <v>17</v>
      </c>
      <c r="BJ697" t="s">
        <v>1642</v>
      </c>
      <c r="BK697" t="s">
        <v>92</v>
      </c>
      <c r="BL697" t="s">
        <v>1642</v>
      </c>
      <c r="BM697" t="s">
        <v>6944</v>
      </c>
      <c r="BN697" t="s">
        <v>74</v>
      </c>
      <c r="BO697" t="s">
        <v>74</v>
      </c>
      <c r="BP697" t="s">
        <v>74</v>
      </c>
      <c r="BQ697" t="s">
        <v>74</v>
      </c>
      <c r="BR697" t="s">
        <v>95</v>
      </c>
      <c r="BS697" t="s">
        <v>6951</v>
      </c>
      <c r="BT697" t="str">
        <f>HYPERLINK("https%3A%2F%2Fwww.webofscience.com%2Fwos%2Fwoscc%2Ffull-record%2FWOS:A1992JY81400015","View Full Record in Web of Science")</f>
        <v>View Full Record in Web of Science</v>
      </c>
    </row>
    <row r="698" spans="1:72" x14ac:dyDescent="0.15">
      <c r="A698" t="s">
        <v>72</v>
      </c>
      <c r="B698" t="s">
        <v>6952</v>
      </c>
      <c r="C698" t="s">
        <v>74</v>
      </c>
      <c r="D698" t="s">
        <v>74</v>
      </c>
      <c r="E698" t="s">
        <v>74</v>
      </c>
      <c r="F698" t="s">
        <v>6952</v>
      </c>
      <c r="G698" t="s">
        <v>74</v>
      </c>
      <c r="H698" t="s">
        <v>74</v>
      </c>
      <c r="I698" t="s">
        <v>6953</v>
      </c>
      <c r="J698" t="s">
        <v>6954</v>
      </c>
      <c r="K698" t="s">
        <v>74</v>
      </c>
      <c r="L698" t="s">
        <v>74</v>
      </c>
      <c r="M698" t="s">
        <v>77</v>
      </c>
      <c r="N698" t="s">
        <v>78</v>
      </c>
      <c r="O698" t="s">
        <v>74</v>
      </c>
      <c r="P698" t="s">
        <v>74</v>
      </c>
      <c r="Q698" t="s">
        <v>74</v>
      </c>
      <c r="R698" t="s">
        <v>74</v>
      </c>
      <c r="S698" t="s">
        <v>74</v>
      </c>
      <c r="T698" t="s">
        <v>74</v>
      </c>
      <c r="U698" t="s">
        <v>6955</v>
      </c>
      <c r="V698" t="s">
        <v>6956</v>
      </c>
      <c r="W698" t="s">
        <v>6957</v>
      </c>
      <c r="X698" t="s">
        <v>6958</v>
      </c>
      <c r="Y698" t="s">
        <v>6959</v>
      </c>
      <c r="Z698" t="s">
        <v>74</v>
      </c>
      <c r="AA698" t="s">
        <v>74</v>
      </c>
      <c r="AB698" t="s">
        <v>6960</v>
      </c>
      <c r="AC698" t="s">
        <v>74</v>
      </c>
      <c r="AD698" t="s">
        <v>74</v>
      </c>
      <c r="AE698" t="s">
        <v>74</v>
      </c>
      <c r="AF698" t="s">
        <v>74</v>
      </c>
      <c r="AG698">
        <v>28</v>
      </c>
      <c r="AH698">
        <v>12</v>
      </c>
      <c r="AI698">
        <v>12</v>
      </c>
      <c r="AJ698">
        <v>0</v>
      </c>
      <c r="AK698">
        <v>4</v>
      </c>
      <c r="AL698" t="s">
        <v>6961</v>
      </c>
      <c r="AM698" t="s">
        <v>205</v>
      </c>
      <c r="AN698" t="s">
        <v>6962</v>
      </c>
      <c r="AO698" t="s">
        <v>6963</v>
      </c>
      <c r="AP698" t="s">
        <v>74</v>
      </c>
      <c r="AQ698" t="s">
        <v>74</v>
      </c>
      <c r="AR698" t="s">
        <v>6964</v>
      </c>
      <c r="AS698" t="s">
        <v>6965</v>
      </c>
      <c r="AT698" t="s">
        <v>74</v>
      </c>
      <c r="AU698">
        <v>1992</v>
      </c>
      <c r="AV698">
        <v>11</v>
      </c>
      <c r="AW698">
        <v>4</v>
      </c>
      <c r="AX698" t="s">
        <v>74</v>
      </c>
      <c r="AY698" t="s">
        <v>74</v>
      </c>
      <c r="AZ698" t="s">
        <v>74</v>
      </c>
      <c r="BA698" t="s">
        <v>74</v>
      </c>
      <c r="BB698">
        <v>499</v>
      </c>
      <c r="BC698">
        <v>517</v>
      </c>
      <c r="BD698" t="s">
        <v>74</v>
      </c>
      <c r="BE698" t="s">
        <v>6966</v>
      </c>
      <c r="BF698" t="str">
        <f>HYPERLINK("http://dx.doi.org/10.1080/07328309208017809","http://dx.doi.org/10.1080/07328309208017809")</f>
        <v>http://dx.doi.org/10.1080/07328309208017809</v>
      </c>
      <c r="BG698" t="s">
        <v>74</v>
      </c>
      <c r="BH698" t="s">
        <v>74</v>
      </c>
      <c r="BI698">
        <v>19</v>
      </c>
      <c r="BJ698" t="s">
        <v>6967</v>
      </c>
      <c r="BK698" t="s">
        <v>92</v>
      </c>
      <c r="BL698" t="s">
        <v>6968</v>
      </c>
      <c r="BM698" t="s">
        <v>6969</v>
      </c>
      <c r="BN698" t="s">
        <v>74</v>
      </c>
      <c r="BO698" t="s">
        <v>74</v>
      </c>
      <c r="BP698" t="s">
        <v>74</v>
      </c>
      <c r="BQ698" t="s">
        <v>74</v>
      </c>
      <c r="BR698" t="s">
        <v>95</v>
      </c>
      <c r="BS698" t="s">
        <v>6970</v>
      </c>
      <c r="BT698" t="str">
        <f>HYPERLINK("https%3A%2F%2Fwww.webofscience.com%2Fwos%2Fwoscc%2Ffull-record%2FWOS:A1992HW15000007","View Full Record in Web of Science")</f>
        <v>View Full Record in Web of Science</v>
      </c>
    </row>
    <row r="699" spans="1:72" x14ac:dyDescent="0.15">
      <c r="A699" t="s">
        <v>72</v>
      </c>
      <c r="B699" t="s">
        <v>6971</v>
      </c>
      <c r="C699" t="s">
        <v>74</v>
      </c>
      <c r="D699" t="s">
        <v>74</v>
      </c>
      <c r="E699" t="s">
        <v>74</v>
      </c>
      <c r="F699" t="s">
        <v>6971</v>
      </c>
      <c r="G699" t="s">
        <v>74</v>
      </c>
      <c r="H699" t="s">
        <v>74</v>
      </c>
      <c r="I699" t="s">
        <v>6972</v>
      </c>
      <c r="J699" t="s">
        <v>6973</v>
      </c>
      <c r="K699" t="s">
        <v>74</v>
      </c>
      <c r="L699" t="s">
        <v>74</v>
      </c>
      <c r="M699" t="s">
        <v>77</v>
      </c>
      <c r="N699" t="s">
        <v>78</v>
      </c>
      <c r="O699" t="s">
        <v>74</v>
      </c>
      <c r="P699" t="s">
        <v>74</v>
      </c>
      <c r="Q699" t="s">
        <v>74</v>
      </c>
      <c r="R699" t="s">
        <v>74</v>
      </c>
      <c r="S699" t="s">
        <v>74</v>
      </c>
      <c r="T699" t="s">
        <v>6974</v>
      </c>
      <c r="U699" t="s">
        <v>6975</v>
      </c>
      <c r="V699" t="s">
        <v>6976</v>
      </c>
      <c r="W699" t="s">
        <v>74</v>
      </c>
      <c r="X699" t="s">
        <v>74</v>
      </c>
      <c r="Y699" t="s">
        <v>6977</v>
      </c>
      <c r="Z699" t="s">
        <v>74</v>
      </c>
      <c r="AA699" t="s">
        <v>74</v>
      </c>
      <c r="AB699" t="s">
        <v>74</v>
      </c>
      <c r="AC699" t="s">
        <v>74</v>
      </c>
      <c r="AD699" t="s">
        <v>74</v>
      </c>
      <c r="AE699" t="s">
        <v>74</v>
      </c>
      <c r="AF699" t="s">
        <v>74</v>
      </c>
      <c r="AG699">
        <v>51</v>
      </c>
      <c r="AH699">
        <v>15</v>
      </c>
      <c r="AI699">
        <v>16</v>
      </c>
      <c r="AJ699">
        <v>0</v>
      </c>
      <c r="AK699">
        <v>3</v>
      </c>
      <c r="AL699" t="s">
        <v>204</v>
      </c>
      <c r="AM699" t="s">
        <v>205</v>
      </c>
      <c r="AN699" t="s">
        <v>206</v>
      </c>
      <c r="AO699" t="s">
        <v>6978</v>
      </c>
      <c r="AP699" t="s">
        <v>74</v>
      </c>
      <c r="AQ699" t="s">
        <v>74</v>
      </c>
      <c r="AR699" t="s">
        <v>6979</v>
      </c>
      <c r="AS699" t="s">
        <v>6980</v>
      </c>
      <c r="AT699" t="s">
        <v>6301</v>
      </c>
      <c r="AU699">
        <v>1992</v>
      </c>
      <c r="AV699">
        <v>162</v>
      </c>
      <c r="AW699">
        <v>1</v>
      </c>
      <c r="AX699" t="s">
        <v>74</v>
      </c>
      <c r="AY699" t="s">
        <v>74</v>
      </c>
      <c r="AZ699" t="s">
        <v>74</v>
      </c>
      <c r="BA699" t="s">
        <v>74</v>
      </c>
      <c r="BB699">
        <v>38</v>
      </c>
      <c r="BC699">
        <v>46</v>
      </c>
      <c r="BD699" t="s">
        <v>74</v>
      </c>
      <c r="BE699" t="s">
        <v>74</v>
      </c>
      <c r="BF699" t="s">
        <v>74</v>
      </c>
      <c r="BG699" t="s">
        <v>74</v>
      </c>
      <c r="BH699" t="s">
        <v>74</v>
      </c>
      <c r="BI699">
        <v>9</v>
      </c>
      <c r="BJ699" t="s">
        <v>641</v>
      </c>
      <c r="BK699" t="s">
        <v>92</v>
      </c>
      <c r="BL699" t="s">
        <v>641</v>
      </c>
      <c r="BM699" t="s">
        <v>6981</v>
      </c>
      <c r="BN699" t="s">
        <v>74</v>
      </c>
      <c r="BO699" t="s">
        <v>74</v>
      </c>
      <c r="BP699" t="s">
        <v>74</v>
      </c>
      <c r="BQ699" t="s">
        <v>74</v>
      </c>
      <c r="BR699" t="s">
        <v>95</v>
      </c>
      <c r="BS699" t="s">
        <v>6982</v>
      </c>
      <c r="BT699" t="str">
        <f>HYPERLINK("https%3A%2F%2Fwww.webofscience.com%2Fwos%2Fwoscc%2Ffull-record%2FWOS:A1992HB81800006","View Full Record in Web of Science")</f>
        <v>View Full Record in Web of Science</v>
      </c>
    </row>
    <row r="700" spans="1:72" x14ac:dyDescent="0.15">
      <c r="A700" t="s">
        <v>72</v>
      </c>
      <c r="B700" t="s">
        <v>6983</v>
      </c>
      <c r="C700" t="s">
        <v>74</v>
      </c>
      <c r="D700" t="s">
        <v>74</v>
      </c>
      <c r="E700" t="s">
        <v>74</v>
      </c>
      <c r="F700" t="s">
        <v>6983</v>
      </c>
      <c r="G700" t="s">
        <v>74</v>
      </c>
      <c r="H700" t="s">
        <v>74</v>
      </c>
      <c r="I700" t="s">
        <v>6984</v>
      </c>
      <c r="J700" t="s">
        <v>6985</v>
      </c>
      <c r="K700" t="s">
        <v>74</v>
      </c>
      <c r="L700" t="s">
        <v>74</v>
      </c>
      <c r="M700" t="s">
        <v>77</v>
      </c>
      <c r="N700" t="s">
        <v>78</v>
      </c>
      <c r="O700" t="s">
        <v>74</v>
      </c>
      <c r="P700" t="s">
        <v>74</v>
      </c>
      <c r="Q700" t="s">
        <v>74</v>
      </c>
      <c r="R700" t="s">
        <v>74</v>
      </c>
      <c r="S700" t="s">
        <v>74</v>
      </c>
      <c r="T700" t="s">
        <v>6986</v>
      </c>
      <c r="U700" t="s">
        <v>74</v>
      </c>
      <c r="V700" t="s">
        <v>6987</v>
      </c>
      <c r="W700" t="s">
        <v>74</v>
      </c>
      <c r="X700" t="s">
        <v>74</v>
      </c>
      <c r="Y700" t="s">
        <v>6988</v>
      </c>
      <c r="Z700" t="s">
        <v>74</v>
      </c>
      <c r="AA700" t="s">
        <v>6989</v>
      </c>
      <c r="AB700" t="s">
        <v>74</v>
      </c>
      <c r="AC700" t="s">
        <v>74</v>
      </c>
      <c r="AD700" t="s">
        <v>74</v>
      </c>
      <c r="AE700" t="s">
        <v>74</v>
      </c>
      <c r="AF700" t="s">
        <v>74</v>
      </c>
      <c r="AG700">
        <v>2</v>
      </c>
      <c r="AH700">
        <v>26</v>
      </c>
      <c r="AI700">
        <v>26</v>
      </c>
      <c r="AJ700">
        <v>0</v>
      </c>
      <c r="AK700">
        <v>1</v>
      </c>
      <c r="AL700" t="s">
        <v>271</v>
      </c>
      <c r="AM700" t="s">
        <v>272</v>
      </c>
      <c r="AN700" t="s">
        <v>273</v>
      </c>
      <c r="AO700" t="s">
        <v>6990</v>
      </c>
      <c r="AP700" t="s">
        <v>74</v>
      </c>
      <c r="AQ700" t="s">
        <v>74</v>
      </c>
      <c r="AR700" t="s">
        <v>6991</v>
      </c>
      <c r="AS700" t="s">
        <v>6992</v>
      </c>
      <c r="AT700" t="s">
        <v>74</v>
      </c>
      <c r="AU700">
        <v>1992</v>
      </c>
      <c r="AV700">
        <v>163</v>
      </c>
      <c r="AW700">
        <v>2</v>
      </c>
      <c r="AX700" t="s">
        <v>74</v>
      </c>
      <c r="AY700" t="s">
        <v>74</v>
      </c>
      <c r="AZ700" t="s">
        <v>74</v>
      </c>
      <c r="BA700" t="s">
        <v>74</v>
      </c>
      <c r="BB700">
        <v>163</v>
      </c>
      <c r="BC700">
        <v>167</v>
      </c>
      <c r="BD700" t="s">
        <v>74</v>
      </c>
      <c r="BE700" t="s">
        <v>6993</v>
      </c>
      <c r="BF700" t="str">
        <f>HYPERLINK("http://dx.doi.org/10.1016/0022-0981(92)90046-D","http://dx.doi.org/10.1016/0022-0981(92)90046-D")</f>
        <v>http://dx.doi.org/10.1016/0022-0981(92)90046-D</v>
      </c>
      <c r="BG700" t="s">
        <v>74</v>
      </c>
      <c r="BH700" t="s">
        <v>74</v>
      </c>
      <c r="BI700">
        <v>5</v>
      </c>
      <c r="BJ700" t="s">
        <v>4686</v>
      </c>
      <c r="BK700" t="s">
        <v>92</v>
      </c>
      <c r="BL700" t="s">
        <v>3589</v>
      </c>
      <c r="BM700" t="s">
        <v>6994</v>
      </c>
      <c r="BN700" t="s">
        <v>74</v>
      </c>
      <c r="BO700" t="s">
        <v>74</v>
      </c>
      <c r="BP700" t="s">
        <v>74</v>
      </c>
      <c r="BQ700" t="s">
        <v>74</v>
      </c>
      <c r="BR700" t="s">
        <v>95</v>
      </c>
      <c r="BS700" t="s">
        <v>6995</v>
      </c>
      <c r="BT700" t="str">
        <f>HYPERLINK("https%3A%2F%2Fwww.webofscience.com%2Fwos%2Fwoscc%2Ffull-record%2FWOS:A1992KD97000002","View Full Record in Web of Science")</f>
        <v>View Full Record in Web of Science</v>
      </c>
    </row>
    <row r="701" spans="1:72" x14ac:dyDescent="0.15">
      <c r="A701" t="s">
        <v>72</v>
      </c>
      <c r="B701" t="s">
        <v>6996</v>
      </c>
      <c r="C701" t="s">
        <v>74</v>
      </c>
      <c r="D701" t="s">
        <v>74</v>
      </c>
      <c r="E701" t="s">
        <v>74</v>
      </c>
      <c r="F701" t="s">
        <v>6996</v>
      </c>
      <c r="G701" t="s">
        <v>74</v>
      </c>
      <c r="H701" t="s">
        <v>74</v>
      </c>
      <c r="I701" t="s">
        <v>6997</v>
      </c>
      <c r="J701" t="s">
        <v>6985</v>
      </c>
      <c r="K701" t="s">
        <v>74</v>
      </c>
      <c r="L701" t="s">
        <v>74</v>
      </c>
      <c r="M701" t="s">
        <v>77</v>
      </c>
      <c r="N701" t="s">
        <v>78</v>
      </c>
      <c r="O701" t="s">
        <v>74</v>
      </c>
      <c r="P701" t="s">
        <v>74</v>
      </c>
      <c r="Q701" t="s">
        <v>74</v>
      </c>
      <c r="R701" t="s">
        <v>74</v>
      </c>
      <c r="S701" t="s">
        <v>74</v>
      </c>
      <c r="T701" t="s">
        <v>6998</v>
      </c>
      <c r="U701" t="s">
        <v>6999</v>
      </c>
      <c r="V701" t="s">
        <v>7000</v>
      </c>
      <c r="W701" t="s">
        <v>74</v>
      </c>
      <c r="X701" t="s">
        <v>74</v>
      </c>
      <c r="Y701" t="s">
        <v>7001</v>
      </c>
      <c r="Z701" t="s">
        <v>74</v>
      </c>
      <c r="AA701" t="s">
        <v>74</v>
      </c>
      <c r="AB701" t="s">
        <v>74</v>
      </c>
      <c r="AC701" t="s">
        <v>74</v>
      </c>
      <c r="AD701" t="s">
        <v>74</v>
      </c>
      <c r="AE701" t="s">
        <v>74</v>
      </c>
      <c r="AF701" t="s">
        <v>74</v>
      </c>
      <c r="AG701">
        <v>40</v>
      </c>
      <c r="AH701">
        <v>49</v>
      </c>
      <c r="AI701">
        <v>52</v>
      </c>
      <c r="AJ701">
        <v>0</v>
      </c>
      <c r="AK701">
        <v>9</v>
      </c>
      <c r="AL701" t="s">
        <v>271</v>
      </c>
      <c r="AM701" t="s">
        <v>272</v>
      </c>
      <c r="AN701" t="s">
        <v>273</v>
      </c>
      <c r="AO701" t="s">
        <v>6990</v>
      </c>
      <c r="AP701" t="s">
        <v>74</v>
      </c>
      <c r="AQ701" t="s">
        <v>74</v>
      </c>
      <c r="AR701" t="s">
        <v>6991</v>
      </c>
      <c r="AS701" t="s">
        <v>6992</v>
      </c>
      <c r="AT701" t="s">
        <v>74</v>
      </c>
      <c r="AU701">
        <v>1992</v>
      </c>
      <c r="AV701">
        <v>161</v>
      </c>
      <c r="AW701">
        <v>1</v>
      </c>
      <c r="AX701" t="s">
        <v>74</v>
      </c>
      <c r="AY701" t="s">
        <v>74</v>
      </c>
      <c r="AZ701" t="s">
        <v>74</v>
      </c>
      <c r="BA701" t="s">
        <v>74</v>
      </c>
      <c r="BB701">
        <v>79</v>
      </c>
      <c r="BC701">
        <v>89</v>
      </c>
      <c r="BD701" t="s">
        <v>74</v>
      </c>
      <c r="BE701" t="s">
        <v>7002</v>
      </c>
      <c r="BF701" t="str">
        <f>HYPERLINK("http://dx.doi.org/10.1016/0022-0981(92)90191-C","http://dx.doi.org/10.1016/0022-0981(92)90191-C")</f>
        <v>http://dx.doi.org/10.1016/0022-0981(92)90191-C</v>
      </c>
      <c r="BG701" t="s">
        <v>74</v>
      </c>
      <c r="BH701" t="s">
        <v>74</v>
      </c>
      <c r="BI701">
        <v>11</v>
      </c>
      <c r="BJ701" t="s">
        <v>4686</v>
      </c>
      <c r="BK701" t="s">
        <v>92</v>
      </c>
      <c r="BL701" t="s">
        <v>3589</v>
      </c>
      <c r="BM701" t="s">
        <v>7003</v>
      </c>
      <c r="BN701" t="s">
        <v>74</v>
      </c>
      <c r="BO701" t="s">
        <v>74</v>
      </c>
      <c r="BP701" t="s">
        <v>74</v>
      </c>
      <c r="BQ701" t="s">
        <v>74</v>
      </c>
      <c r="BR701" t="s">
        <v>95</v>
      </c>
      <c r="BS701" t="s">
        <v>7004</v>
      </c>
      <c r="BT701" t="str">
        <f>HYPERLINK("https%3A%2F%2Fwww.webofscience.com%2Fwos%2Fwoscc%2Ffull-record%2FWOS:A1992JV93700007","View Full Record in Web of Science")</f>
        <v>View Full Record in Web of Science</v>
      </c>
    </row>
    <row r="702" spans="1:72" x14ac:dyDescent="0.15">
      <c r="A702" t="s">
        <v>72</v>
      </c>
      <c r="B702" t="s">
        <v>7005</v>
      </c>
      <c r="C702" t="s">
        <v>74</v>
      </c>
      <c r="D702" t="s">
        <v>74</v>
      </c>
      <c r="E702" t="s">
        <v>74</v>
      </c>
      <c r="F702" t="s">
        <v>7005</v>
      </c>
      <c r="G702" t="s">
        <v>74</v>
      </c>
      <c r="H702" t="s">
        <v>74</v>
      </c>
      <c r="I702" t="s">
        <v>7006</v>
      </c>
      <c r="J702" t="s">
        <v>6985</v>
      </c>
      <c r="K702" t="s">
        <v>74</v>
      </c>
      <c r="L702" t="s">
        <v>74</v>
      </c>
      <c r="M702" t="s">
        <v>77</v>
      </c>
      <c r="N702" t="s">
        <v>78</v>
      </c>
      <c r="O702" t="s">
        <v>74</v>
      </c>
      <c r="P702" t="s">
        <v>74</v>
      </c>
      <c r="Q702" t="s">
        <v>74</v>
      </c>
      <c r="R702" t="s">
        <v>74</v>
      </c>
      <c r="S702" t="s">
        <v>74</v>
      </c>
      <c r="T702" t="s">
        <v>7007</v>
      </c>
      <c r="U702" t="s">
        <v>7008</v>
      </c>
      <c r="V702" t="s">
        <v>7009</v>
      </c>
      <c r="W702" t="s">
        <v>74</v>
      </c>
      <c r="X702" t="s">
        <v>74</v>
      </c>
      <c r="Y702" t="s">
        <v>7010</v>
      </c>
      <c r="Z702" t="s">
        <v>74</v>
      </c>
      <c r="AA702" t="s">
        <v>74</v>
      </c>
      <c r="AB702" t="s">
        <v>74</v>
      </c>
      <c r="AC702" t="s">
        <v>74</v>
      </c>
      <c r="AD702" t="s">
        <v>74</v>
      </c>
      <c r="AE702" t="s">
        <v>74</v>
      </c>
      <c r="AF702" t="s">
        <v>74</v>
      </c>
      <c r="AG702">
        <v>26</v>
      </c>
      <c r="AH702">
        <v>10</v>
      </c>
      <c r="AI702">
        <v>10</v>
      </c>
      <c r="AJ702">
        <v>0</v>
      </c>
      <c r="AK702">
        <v>0</v>
      </c>
      <c r="AL702" t="s">
        <v>271</v>
      </c>
      <c r="AM702" t="s">
        <v>272</v>
      </c>
      <c r="AN702" t="s">
        <v>273</v>
      </c>
      <c r="AO702" t="s">
        <v>6990</v>
      </c>
      <c r="AP702" t="s">
        <v>74</v>
      </c>
      <c r="AQ702" t="s">
        <v>74</v>
      </c>
      <c r="AR702" t="s">
        <v>6991</v>
      </c>
      <c r="AS702" t="s">
        <v>6992</v>
      </c>
      <c r="AT702" t="s">
        <v>74</v>
      </c>
      <c r="AU702">
        <v>1992</v>
      </c>
      <c r="AV702">
        <v>160</v>
      </c>
      <c r="AW702">
        <v>2</v>
      </c>
      <c r="AX702" t="s">
        <v>74</v>
      </c>
      <c r="AY702" t="s">
        <v>74</v>
      </c>
      <c r="AZ702" t="s">
        <v>74</v>
      </c>
      <c r="BA702" t="s">
        <v>74</v>
      </c>
      <c r="BB702">
        <v>221</v>
      </c>
      <c r="BC702">
        <v>228</v>
      </c>
      <c r="BD702" t="s">
        <v>74</v>
      </c>
      <c r="BE702" t="s">
        <v>7011</v>
      </c>
      <c r="BF702" t="str">
        <f>HYPERLINK("http://dx.doi.org/10.1016/0022-0981(92)90239-7","http://dx.doi.org/10.1016/0022-0981(92)90239-7")</f>
        <v>http://dx.doi.org/10.1016/0022-0981(92)90239-7</v>
      </c>
      <c r="BG702" t="s">
        <v>74</v>
      </c>
      <c r="BH702" t="s">
        <v>74</v>
      </c>
      <c r="BI702">
        <v>8</v>
      </c>
      <c r="BJ702" t="s">
        <v>4686</v>
      </c>
      <c r="BK702" t="s">
        <v>92</v>
      </c>
      <c r="BL702" t="s">
        <v>3589</v>
      </c>
      <c r="BM702" t="s">
        <v>7012</v>
      </c>
      <c r="BN702" t="s">
        <v>74</v>
      </c>
      <c r="BO702" t="s">
        <v>74</v>
      </c>
      <c r="BP702" t="s">
        <v>74</v>
      </c>
      <c r="BQ702" t="s">
        <v>74</v>
      </c>
      <c r="BR702" t="s">
        <v>95</v>
      </c>
      <c r="BS702" t="s">
        <v>7013</v>
      </c>
      <c r="BT702" t="str">
        <f>HYPERLINK("https%3A%2F%2Fwww.webofscience.com%2Fwos%2Fwoscc%2Ffull-record%2FWOS:A1992JV26800005","View Full Record in Web of Science")</f>
        <v>View Full Record in Web of Science</v>
      </c>
    </row>
    <row r="703" spans="1:72" x14ac:dyDescent="0.15">
      <c r="A703" t="s">
        <v>72</v>
      </c>
      <c r="B703" t="s">
        <v>7014</v>
      </c>
      <c r="C703" t="s">
        <v>74</v>
      </c>
      <c r="D703" t="s">
        <v>74</v>
      </c>
      <c r="E703" t="s">
        <v>74</v>
      </c>
      <c r="F703" t="s">
        <v>7014</v>
      </c>
      <c r="G703" t="s">
        <v>74</v>
      </c>
      <c r="H703" t="s">
        <v>74</v>
      </c>
      <c r="I703" t="s">
        <v>7015</v>
      </c>
      <c r="J703" t="s">
        <v>6985</v>
      </c>
      <c r="K703" t="s">
        <v>74</v>
      </c>
      <c r="L703" t="s">
        <v>74</v>
      </c>
      <c r="M703" t="s">
        <v>77</v>
      </c>
      <c r="N703" t="s">
        <v>78</v>
      </c>
      <c r="O703" t="s">
        <v>74</v>
      </c>
      <c r="P703" t="s">
        <v>74</v>
      </c>
      <c r="Q703" t="s">
        <v>74</v>
      </c>
      <c r="R703" t="s">
        <v>74</v>
      </c>
      <c r="S703" t="s">
        <v>74</v>
      </c>
      <c r="T703" t="s">
        <v>7016</v>
      </c>
      <c r="U703" t="s">
        <v>7017</v>
      </c>
      <c r="V703" t="s">
        <v>7018</v>
      </c>
      <c r="W703" t="s">
        <v>74</v>
      </c>
      <c r="X703" t="s">
        <v>74</v>
      </c>
      <c r="Y703" t="s">
        <v>7019</v>
      </c>
      <c r="Z703" t="s">
        <v>74</v>
      </c>
      <c r="AA703" t="s">
        <v>7020</v>
      </c>
      <c r="AB703" t="s">
        <v>7021</v>
      </c>
      <c r="AC703" t="s">
        <v>74</v>
      </c>
      <c r="AD703" t="s">
        <v>74</v>
      </c>
      <c r="AE703" t="s">
        <v>74</v>
      </c>
      <c r="AF703" t="s">
        <v>74</v>
      </c>
      <c r="AG703">
        <v>46</v>
      </c>
      <c r="AH703">
        <v>30</v>
      </c>
      <c r="AI703">
        <v>32</v>
      </c>
      <c r="AJ703">
        <v>0</v>
      </c>
      <c r="AK703">
        <v>11</v>
      </c>
      <c r="AL703" t="s">
        <v>271</v>
      </c>
      <c r="AM703" t="s">
        <v>272</v>
      </c>
      <c r="AN703" t="s">
        <v>273</v>
      </c>
      <c r="AO703" t="s">
        <v>6990</v>
      </c>
      <c r="AP703" t="s">
        <v>74</v>
      </c>
      <c r="AQ703" t="s">
        <v>74</v>
      </c>
      <c r="AR703" t="s">
        <v>6991</v>
      </c>
      <c r="AS703" t="s">
        <v>6992</v>
      </c>
      <c r="AT703" t="s">
        <v>74</v>
      </c>
      <c r="AU703">
        <v>1992</v>
      </c>
      <c r="AV703">
        <v>157</v>
      </c>
      <c r="AW703">
        <v>2</v>
      </c>
      <c r="AX703" t="s">
        <v>74</v>
      </c>
      <c r="AY703" t="s">
        <v>74</v>
      </c>
      <c r="AZ703" t="s">
        <v>74</v>
      </c>
      <c r="BA703" t="s">
        <v>74</v>
      </c>
      <c r="BB703">
        <v>195</v>
      </c>
      <c r="BC703">
        <v>209</v>
      </c>
      <c r="BD703" t="s">
        <v>74</v>
      </c>
      <c r="BE703" t="s">
        <v>7022</v>
      </c>
      <c r="BF703" t="str">
        <f>HYPERLINK("http://dx.doi.org/10.1016/0022-0981(92)90162-4","http://dx.doi.org/10.1016/0022-0981(92)90162-4")</f>
        <v>http://dx.doi.org/10.1016/0022-0981(92)90162-4</v>
      </c>
      <c r="BG703" t="s">
        <v>74</v>
      </c>
      <c r="BH703" t="s">
        <v>74</v>
      </c>
      <c r="BI703">
        <v>15</v>
      </c>
      <c r="BJ703" t="s">
        <v>4686</v>
      </c>
      <c r="BK703" t="s">
        <v>92</v>
      </c>
      <c r="BL703" t="s">
        <v>3589</v>
      </c>
      <c r="BM703" t="s">
        <v>7023</v>
      </c>
      <c r="BN703" t="s">
        <v>74</v>
      </c>
      <c r="BO703" t="s">
        <v>74</v>
      </c>
      <c r="BP703" t="s">
        <v>74</v>
      </c>
      <c r="BQ703" t="s">
        <v>74</v>
      </c>
      <c r="BR703" t="s">
        <v>95</v>
      </c>
      <c r="BS703" t="s">
        <v>7024</v>
      </c>
      <c r="BT703" t="str">
        <f>HYPERLINK("https%3A%2F%2Fwww.webofscience.com%2Fwos%2Fwoscc%2Ffull-record%2FWOS:A1992JA54400004","View Full Record in Web of Science")</f>
        <v>View Full Record in Web of Science</v>
      </c>
    </row>
    <row r="704" spans="1:72" x14ac:dyDescent="0.15">
      <c r="A704" t="s">
        <v>72</v>
      </c>
      <c r="B704" t="s">
        <v>7025</v>
      </c>
      <c r="C704" t="s">
        <v>74</v>
      </c>
      <c r="D704" t="s">
        <v>74</v>
      </c>
      <c r="E704" t="s">
        <v>74</v>
      </c>
      <c r="F704" t="s">
        <v>7025</v>
      </c>
      <c r="G704" t="s">
        <v>74</v>
      </c>
      <c r="H704" t="s">
        <v>74</v>
      </c>
      <c r="I704" t="s">
        <v>7026</v>
      </c>
      <c r="J704" t="s">
        <v>6985</v>
      </c>
      <c r="K704" t="s">
        <v>74</v>
      </c>
      <c r="L704" t="s">
        <v>74</v>
      </c>
      <c r="M704" t="s">
        <v>77</v>
      </c>
      <c r="N704" t="s">
        <v>78</v>
      </c>
      <c r="O704" t="s">
        <v>74</v>
      </c>
      <c r="P704" t="s">
        <v>74</v>
      </c>
      <c r="Q704" t="s">
        <v>74</v>
      </c>
      <c r="R704" t="s">
        <v>74</v>
      </c>
      <c r="S704" t="s">
        <v>74</v>
      </c>
      <c r="T704" t="s">
        <v>7027</v>
      </c>
      <c r="U704" t="s">
        <v>7028</v>
      </c>
      <c r="V704" t="s">
        <v>7029</v>
      </c>
      <c r="W704" t="s">
        <v>7030</v>
      </c>
      <c r="X704" t="s">
        <v>1524</v>
      </c>
      <c r="Y704" t="s">
        <v>74</v>
      </c>
      <c r="Z704" t="s">
        <v>74</v>
      </c>
      <c r="AA704" t="s">
        <v>74</v>
      </c>
      <c r="AB704" t="s">
        <v>74</v>
      </c>
      <c r="AC704" t="s">
        <v>74</v>
      </c>
      <c r="AD704" t="s">
        <v>74</v>
      </c>
      <c r="AE704" t="s">
        <v>74</v>
      </c>
      <c r="AF704" t="s">
        <v>74</v>
      </c>
      <c r="AG704">
        <v>36</v>
      </c>
      <c r="AH704">
        <v>36</v>
      </c>
      <c r="AI704">
        <v>39</v>
      </c>
      <c r="AJ704">
        <v>1</v>
      </c>
      <c r="AK704">
        <v>15</v>
      </c>
      <c r="AL704" t="s">
        <v>271</v>
      </c>
      <c r="AM704" t="s">
        <v>272</v>
      </c>
      <c r="AN704" t="s">
        <v>273</v>
      </c>
      <c r="AO704" t="s">
        <v>6990</v>
      </c>
      <c r="AP704" t="s">
        <v>74</v>
      </c>
      <c r="AQ704" t="s">
        <v>74</v>
      </c>
      <c r="AR704" t="s">
        <v>6991</v>
      </c>
      <c r="AS704" t="s">
        <v>6992</v>
      </c>
      <c r="AT704" t="s">
        <v>74</v>
      </c>
      <c r="AU704">
        <v>1992</v>
      </c>
      <c r="AV704">
        <v>156</v>
      </c>
      <c r="AW704">
        <v>2</v>
      </c>
      <c r="AX704" t="s">
        <v>74</v>
      </c>
      <c r="AY704" t="s">
        <v>74</v>
      </c>
      <c r="AZ704" t="s">
        <v>74</v>
      </c>
      <c r="BA704" t="s">
        <v>74</v>
      </c>
      <c r="BB704">
        <v>161</v>
      </c>
      <c r="BC704">
        <v>178</v>
      </c>
      <c r="BD704" t="s">
        <v>74</v>
      </c>
      <c r="BE704" t="s">
        <v>7031</v>
      </c>
      <c r="BF704" t="str">
        <f>HYPERLINK("http://dx.doi.org/10.1016/0022-0981(92)90243-4","http://dx.doi.org/10.1016/0022-0981(92)90243-4")</f>
        <v>http://dx.doi.org/10.1016/0022-0981(92)90243-4</v>
      </c>
      <c r="BG704" t="s">
        <v>74</v>
      </c>
      <c r="BH704" t="s">
        <v>74</v>
      </c>
      <c r="BI704">
        <v>18</v>
      </c>
      <c r="BJ704" t="s">
        <v>4686</v>
      </c>
      <c r="BK704" t="s">
        <v>92</v>
      </c>
      <c r="BL704" t="s">
        <v>3589</v>
      </c>
      <c r="BM704" t="s">
        <v>7032</v>
      </c>
      <c r="BN704" t="s">
        <v>74</v>
      </c>
      <c r="BO704" t="s">
        <v>74</v>
      </c>
      <c r="BP704" t="s">
        <v>74</v>
      </c>
      <c r="BQ704" t="s">
        <v>74</v>
      </c>
      <c r="BR704" t="s">
        <v>95</v>
      </c>
      <c r="BS704" t="s">
        <v>7033</v>
      </c>
      <c r="BT704" t="str">
        <f>HYPERLINK("https%3A%2F%2Fwww.webofscience.com%2Fwos%2Fwoscc%2Ffull-record%2FWOS:A1992HU90700002","View Full Record in Web of Science")</f>
        <v>View Full Record in Web of Science</v>
      </c>
    </row>
    <row r="705" spans="1:72" x14ac:dyDescent="0.15">
      <c r="A705" t="s">
        <v>72</v>
      </c>
      <c r="B705" t="s">
        <v>7034</v>
      </c>
      <c r="C705" t="s">
        <v>74</v>
      </c>
      <c r="D705" t="s">
        <v>74</v>
      </c>
      <c r="E705" t="s">
        <v>74</v>
      </c>
      <c r="F705" t="s">
        <v>7034</v>
      </c>
      <c r="G705" t="s">
        <v>74</v>
      </c>
      <c r="H705" t="s">
        <v>74</v>
      </c>
      <c r="I705" t="s">
        <v>7035</v>
      </c>
      <c r="J705" t="s">
        <v>6985</v>
      </c>
      <c r="K705" t="s">
        <v>74</v>
      </c>
      <c r="L705" t="s">
        <v>74</v>
      </c>
      <c r="M705" t="s">
        <v>77</v>
      </c>
      <c r="N705" t="s">
        <v>78</v>
      </c>
      <c r="O705" t="s">
        <v>74</v>
      </c>
      <c r="P705" t="s">
        <v>74</v>
      </c>
      <c r="Q705" t="s">
        <v>74</v>
      </c>
      <c r="R705" t="s">
        <v>74</v>
      </c>
      <c r="S705" t="s">
        <v>74</v>
      </c>
      <c r="T705" t="s">
        <v>7036</v>
      </c>
      <c r="U705" t="s">
        <v>7037</v>
      </c>
      <c r="V705" t="s">
        <v>7038</v>
      </c>
      <c r="W705" t="s">
        <v>74</v>
      </c>
      <c r="X705" t="s">
        <v>74</v>
      </c>
      <c r="Y705" t="s">
        <v>7039</v>
      </c>
      <c r="Z705" t="s">
        <v>74</v>
      </c>
      <c r="AA705" t="s">
        <v>74</v>
      </c>
      <c r="AB705" t="s">
        <v>74</v>
      </c>
      <c r="AC705" t="s">
        <v>74</v>
      </c>
      <c r="AD705" t="s">
        <v>74</v>
      </c>
      <c r="AE705" t="s">
        <v>74</v>
      </c>
      <c r="AF705" t="s">
        <v>74</v>
      </c>
      <c r="AG705">
        <v>38</v>
      </c>
      <c r="AH705">
        <v>87</v>
      </c>
      <c r="AI705">
        <v>99</v>
      </c>
      <c r="AJ705">
        <v>0</v>
      </c>
      <c r="AK705">
        <v>24</v>
      </c>
      <c r="AL705" t="s">
        <v>271</v>
      </c>
      <c r="AM705" t="s">
        <v>272</v>
      </c>
      <c r="AN705" t="s">
        <v>273</v>
      </c>
      <c r="AO705" t="s">
        <v>6990</v>
      </c>
      <c r="AP705" t="s">
        <v>74</v>
      </c>
      <c r="AQ705" t="s">
        <v>74</v>
      </c>
      <c r="AR705" t="s">
        <v>6991</v>
      </c>
      <c r="AS705" t="s">
        <v>6992</v>
      </c>
      <c r="AT705" t="s">
        <v>74</v>
      </c>
      <c r="AU705">
        <v>1992</v>
      </c>
      <c r="AV705">
        <v>155</v>
      </c>
      <c r="AW705">
        <v>1</v>
      </c>
      <c r="AX705" t="s">
        <v>74</v>
      </c>
      <c r="AY705" t="s">
        <v>74</v>
      </c>
      <c r="AZ705" t="s">
        <v>74</v>
      </c>
      <c r="BA705" t="s">
        <v>74</v>
      </c>
      <c r="BB705">
        <v>55</v>
      </c>
      <c r="BC705">
        <v>68</v>
      </c>
      <c r="BD705" t="s">
        <v>74</v>
      </c>
      <c r="BE705" t="s">
        <v>7040</v>
      </c>
      <c r="BF705" t="str">
        <f>HYPERLINK("http://dx.doi.org/10.1016/0022-0981(92)90027-8","http://dx.doi.org/10.1016/0022-0981(92)90027-8")</f>
        <v>http://dx.doi.org/10.1016/0022-0981(92)90027-8</v>
      </c>
      <c r="BG705" t="s">
        <v>74</v>
      </c>
      <c r="BH705" t="s">
        <v>74</v>
      </c>
      <c r="BI705">
        <v>14</v>
      </c>
      <c r="BJ705" t="s">
        <v>4686</v>
      </c>
      <c r="BK705" t="s">
        <v>92</v>
      </c>
      <c r="BL705" t="s">
        <v>3589</v>
      </c>
      <c r="BM705" t="s">
        <v>7041</v>
      </c>
      <c r="BN705" t="s">
        <v>74</v>
      </c>
      <c r="BO705" t="s">
        <v>74</v>
      </c>
      <c r="BP705" t="s">
        <v>74</v>
      </c>
      <c r="BQ705" t="s">
        <v>74</v>
      </c>
      <c r="BR705" t="s">
        <v>95</v>
      </c>
      <c r="BS705" t="s">
        <v>7042</v>
      </c>
      <c r="BT705" t="str">
        <f>HYPERLINK("https%3A%2F%2Fwww.webofscience.com%2Fwos%2Fwoscc%2Ffull-record%2FWOS:A1992HG70400004","View Full Record in Web of Science")</f>
        <v>View Full Record in Web of Science</v>
      </c>
    </row>
    <row r="706" spans="1:72" x14ac:dyDescent="0.15">
      <c r="A706" t="s">
        <v>72</v>
      </c>
      <c r="B706" t="s">
        <v>7043</v>
      </c>
      <c r="C706" t="s">
        <v>74</v>
      </c>
      <c r="D706" t="s">
        <v>74</v>
      </c>
      <c r="E706" t="s">
        <v>74</v>
      </c>
      <c r="F706" t="s">
        <v>7043</v>
      </c>
      <c r="G706" t="s">
        <v>74</v>
      </c>
      <c r="H706" t="s">
        <v>74</v>
      </c>
      <c r="I706" t="s">
        <v>7044</v>
      </c>
      <c r="J706" t="s">
        <v>7045</v>
      </c>
      <c r="K706" t="s">
        <v>74</v>
      </c>
      <c r="L706" t="s">
        <v>74</v>
      </c>
      <c r="M706" t="s">
        <v>77</v>
      </c>
      <c r="N706" t="s">
        <v>78</v>
      </c>
      <c r="O706" t="s">
        <v>74</v>
      </c>
      <c r="P706" t="s">
        <v>74</v>
      </c>
      <c r="Q706" t="s">
        <v>74</v>
      </c>
      <c r="R706" t="s">
        <v>74</v>
      </c>
      <c r="S706" t="s">
        <v>74</v>
      </c>
      <c r="T706" t="s">
        <v>74</v>
      </c>
      <c r="U706" t="s">
        <v>7046</v>
      </c>
      <c r="V706" t="s">
        <v>7047</v>
      </c>
      <c r="W706" t="s">
        <v>7048</v>
      </c>
      <c r="X706" t="s">
        <v>7049</v>
      </c>
      <c r="Y706" t="s">
        <v>7050</v>
      </c>
      <c r="Z706" t="s">
        <v>74</v>
      </c>
      <c r="AA706" t="s">
        <v>74</v>
      </c>
      <c r="AB706" t="s">
        <v>74</v>
      </c>
      <c r="AC706" t="s">
        <v>74</v>
      </c>
      <c r="AD706" t="s">
        <v>74</v>
      </c>
      <c r="AE706" t="s">
        <v>74</v>
      </c>
      <c r="AF706" t="s">
        <v>74</v>
      </c>
      <c r="AG706">
        <v>33</v>
      </c>
      <c r="AH706">
        <v>3</v>
      </c>
      <c r="AI706">
        <v>3</v>
      </c>
      <c r="AJ706">
        <v>0</v>
      </c>
      <c r="AK706">
        <v>0</v>
      </c>
      <c r="AL706" t="s">
        <v>7051</v>
      </c>
      <c r="AM706" t="s">
        <v>552</v>
      </c>
      <c r="AN706" t="s">
        <v>7052</v>
      </c>
      <c r="AO706" t="s">
        <v>7053</v>
      </c>
      <c r="AP706" t="s">
        <v>74</v>
      </c>
      <c r="AQ706" t="s">
        <v>74</v>
      </c>
      <c r="AR706" t="s">
        <v>7054</v>
      </c>
      <c r="AS706" t="s">
        <v>7055</v>
      </c>
      <c r="AT706" t="s">
        <v>74</v>
      </c>
      <c r="AU706">
        <v>1992</v>
      </c>
      <c r="AV706">
        <v>44</v>
      </c>
      <c r="AW706">
        <v>2</v>
      </c>
      <c r="AX706" t="s">
        <v>74</v>
      </c>
      <c r="AY706" t="s">
        <v>74</v>
      </c>
      <c r="AZ706" t="s">
        <v>74</v>
      </c>
      <c r="BA706" t="s">
        <v>74</v>
      </c>
      <c r="BB706">
        <v>65</v>
      </c>
      <c r="BC706">
        <v>90</v>
      </c>
      <c r="BD706" t="s">
        <v>74</v>
      </c>
      <c r="BE706" t="s">
        <v>7056</v>
      </c>
      <c r="BF706" t="str">
        <f>HYPERLINK("http://dx.doi.org/10.5636/jgg.44.65","http://dx.doi.org/10.5636/jgg.44.65")</f>
        <v>http://dx.doi.org/10.5636/jgg.44.65</v>
      </c>
      <c r="BG706" t="s">
        <v>74</v>
      </c>
      <c r="BH706" t="s">
        <v>74</v>
      </c>
      <c r="BI706">
        <v>26</v>
      </c>
      <c r="BJ706" t="s">
        <v>173</v>
      </c>
      <c r="BK706" t="s">
        <v>92</v>
      </c>
      <c r="BL706" t="s">
        <v>174</v>
      </c>
      <c r="BM706" t="s">
        <v>7057</v>
      </c>
      <c r="BN706" t="s">
        <v>74</v>
      </c>
      <c r="BO706" t="s">
        <v>1112</v>
      </c>
      <c r="BP706" t="s">
        <v>74</v>
      </c>
      <c r="BQ706" t="s">
        <v>74</v>
      </c>
      <c r="BR706" t="s">
        <v>95</v>
      </c>
      <c r="BS706" t="s">
        <v>7058</v>
      </c>
      <c r="BT706" t="str">
        <f>HYPERLINK("https%3A%2F%2Fwww.webofscience.com%2Fwos%2Fwoscc%2Ffull-record%2FWOS:A1992HR76700001","View Full Record in Web of Science")</f>
        <v>View Full Record in Web of Science</v>
      </c>
    </row>
    <row r="707" spans="1:72" x14ac:dyDescent="0.15">
      <c r="A707" t="s">
        <v>72</v>
      </c>
      <c r="B707" t="s">
        <v>7059</v>
      </c>
      <c r="C707" t="s">
        <v>74</v>
      </c>
      <c r="D707" t="s">
        <v>74</v>
      </c>
      <c r="E707" t="s">
        <v>74</v>
      </c>
      <c r="F707" t="s">
        <v>7059</v>
      </c>
      <c r="G707" t="s">
        <v>74</v>
      </c>
      <c r="H707" t="s">
        <v>74</v>
      </c>
      <c r="I707" t="s">
        <v>7060</v>
      </c>
      <c r="J707" t="s">
        <v>7045</v>
      </c>
      <c r="K707" t="s">
        <v>74</v>
      </c>
      <c r="L707" t="s">
        <v>74</v>
      </c>
      <c r="M707" t="s">
        <v>77</v>
      </c>
      <c r="N707" t="s">
        <v>647</v>
      </c>
      <c r="O707" t="s">
        <v>7061</v>
      </c>
      <c r="P707" t="s">
        <v>1433</v>
      </c>
      <c r="Q707" t="s">
        <v>7062</v>
      </c>
      <c r="R707" t="s">
        <v>74</v>
      </c>
      <c r="S707" t="s">
        <v>74</v>
      </c>
      <c r="T707" t="s">
        <v>74</v>
      </c>
      <c r="U707" t="s">
        <v>74</v>
      </c>
      <c r="V707" t="s">
        <v>7063</v>
      </c>
      <c r="W707" t="s">
        <v>74</v>
      </c>
      <c r="X707" t="s">
        <v>74</v>
      </c>
      <c r="Y707" t="s">
        <v>7064</v>
      </c>
      <c r="Z707" t="s">
        <v>74</v>
      </c>
      <c r="AA707" t="s">
        <v>74</v>
      </c>
      <c r="AB707" t="s">
        <v>74</v>
      </c>
      <c r="AC707" t="s">
        <v>74</v>
      </c>
      <c r="AD707" t="s">
        <v>74</v>
      </c>
      <c r="AE707" t="s">
        <v>74</v>
      </c>
      <c r="AF707" t="s">
        <v>74</v>
      </c>
      <c r="AG707">
        <v>1</v>
      </c>
      <c r="AH707">
        <v>1</v>
      </c>
      <c r="AI707">
        <v>1</v>
      </c>
      <c r="AJ707">
        <v>0</v>
      </c>
      <c r="AK707">
        <v>0</v>
      </c>
      <c r="AL707" t="s">
        <v>7051</v>
      </c>
      <c r="AM707" t="s">
        <v>552</v>
      </c>
      <c r="AN707" t="s">
        <v>7052</v>
      </c>
      <c r="AO707" t="s">
        <v>7053</v>
      </c>
      <c r="AP707" t="s">
        <v>74</v>
      </c>
      <c r="AQ707" t="s">
        <v>74</v>
      </c>
      <c r="AR707" t="s">
        <v>7054</v>
      </c>
      <c r="AS707" t="s">
        <v>7055</v>
      </c>
      <c r="AT707" t="s">
        <v>74</v>
      </c>
      <c r="AU707">
        <v>1992</v>
      </c>
      <c r="AV707">
        <v>44</v>
      </c>
      <c r="AW707">
        <v>9</v>
      </c>
      <c r="AX707" t="s">
        <v>74</v>
      </c>
      <c r="AY707" t="s">
        <v>74</v>
      </c>
      <c r="AZ707" t="s">
        <v>74</v>
      </c>
      <c r="BA707" t="s">
        <v>74</v>
      </c>
      <c r="BB707">
        <v>863</v>
      </c>
      <c r="BC707">
        <v>870</v>
      </c>
      <c r="BD707" t="s">
        <v>74</v>
      </c>
      <c r="BE707" t="s">
        <v>7065</v>
      </c>
      <c r="BF707" t="str">
        <f>HYPERLINK("http://dx.doi.org/10.5636/jgg.44.863","http://dx.doi.org/10.5636/jgg.44.863")</f>
        <v>http://dx.doi.org/10.5636/jgg.44.863</v>
      </c>
      <c r="BG707" t="s">
        <v>74</v>
      </c>
      <c r="BH707" t="s">
        <v>74</v>
      </c>
      <c r="BI707">
        <v>8</v>
      </c>
      <c r="BJ707" t="s">
        <v>173</v>
      </c>
      <c r="BK707" t="s">
        <v>661</v>
      </c>
      <c r="BL707" t="s">
        <v>174</v>
      </c>
      <c r="BM707" t="s">
        <v>7066</v>
      </c>
      <c r="BN707" t="s">
        <v>74</v>
      </c>
      <c r="BO707" t="s">
        <v>1112</v>
      </c>
      <c r="BP707" t="s">
        <v>74</v>
      </c>
      <c r="BQ707" t="s">
        <v>74</v>
      </c>
      <c r="BR707" t="s">
        <v>95</v>
      </c>
      <c r="BS707" t="s">
        <v>7067</v>
      </c>
      <c r="BT707" t="str">
        <f>HYPERLINK("https%3A%2F%2Fwww.webofscience.com%2Fwos%2Fwoscc%2Ffull-record%2FWOS:A1992KD18200012","View Full Record in Web of Science")</f>
        <v>View Full Record in Web of Science</v>
      </c>
    </row>
    <row r="708" spans="1:72" x14ac:dyDescent="0.15">
      <c r="A708" t="s">
        <v>72</v>
      </c>
      <c r="B708" t="s">
        <v>7068</v>
      </c>
      <c r="C708" t="s">
        <v>74</v>
      </c>
      <c r="D708" t="s">
        <v>74</v>
      </c>
      <c r="E708" t="s">
        <v>74</v>
      </c>
      <c r="F708" t="s">
        <v>7068</v>
      </c>
      <c r="G708" t="s">
        <v>74</v>
      </c>
      <c r="H708" t="s">
        <v>74</v>
      </c>
      <c r="I708" t="s">
        <v>7069</v>
      </c>
      <c r="J708" t="s">
        <v>7045</v>
      </c>
      <c r="K708" t="s">
        <v>74</v>
      </c>
      <c r="L708" t="s">
        <v>74</v>
      </c>
      <c r="M708" t="s">
        <v>77</v>
      </c>
      <c r="N708" t="s">
        <v>78</v>
      </c>
      <c r="O708" t="s">
        <v>74</v>
      </c>
      <c r="P708" t="s">
        <v>74</v>
      </c>
      <c r="Q708" t="s">
        <v>74</v>
      </c>
      <c r="R708" t="s">
        <v>74</v>
      </c>
      <c r="S708" t="s">
        <v>74</v>
      </c>
      <c r="T708" t="s">
        <v>74</v>
      </c>
      <c r="U708" t="s">
        <v>7070</v>
      </c>
      <c r="V708" t="s">
        <v>7071</v>
      </c>
      <c r="W708" t="s">
        <v>74</v>
      </c>
      <c r="X708" t="s">
        <v>74</v>
      </c>
      <c r="Y708" t="s">
        <v>7072</v>
      </c>
      <c r="Z708" t="s">
        <v>74</v>
      </c>
      <c r="AA708" t="s">
        <v>74</v>
      </c>
      <c r="AB708" t="s">
        <v>74</v>
      </c>
      <c r="AC708" t="s">
        <v>74</v>
      </c>
      <c r="AD708" t="s">
        <v>74</v>
      </c>
      <c r="AE708" t="s">
        <v>74</v>
      </c>
      <c r="AF708" t="s">
        <v>74</v>
      </c>
      <c r="AG708">
        <v>44</v>
      </c>
      <c r="AH708">
        <v>3</v>
      </c>
      <c r="AI708">
        <v>3</v>
      </c>
      <c r="AJ708">
        <v>0</v>
      </c>
      <c r="AK708">
        <v>3</v>
      </c>
      <c r="AL708" t="s">
        <v>7051</v>
      </c>
      <c r="AM708" t="s">
        <v>552</v>
      </c>
      <c r="AN708" t="s">
        <v>7073</v>
      </c>
      <c r="AO708" t="s">
        <v>7053</v>
      </c>
      <c r="AP708" t="s">
        <v>74</v>
      </c>
      <c r="AQ708" t="s">
        <v>74</v>
      </c>
      <c r="AR708" t="s">
        <v>7054</v>
      </c>
      <c r="AS708" t="s">
        <v>7055</v>
      </c>
      <c r="AT708" t="s">
        <v>74</v>
      </c>
      <c r="AU708">
        <v>1992</v>
      </c>
      <c r="AV708">
        <v>44</v>
      </c>
      <c r="AW708">
        <v>12</v>
      </c>
      <c r="AX708" t="s">
        <v>74</v>
      </c>
      <c r="AY708" t="s">
        <v>74</v>
      </c>
      <c r="AZ708" t="s">
        <v>74</v>
      </c>
      <c r="BA708" t="s">
        <v>74</v>
      </c>
      <c r="BB708">
        <v>1175</v>
      </c>
      <c r="BC708">
        <v>1194</v>
      </c>
      <c r="BD708" t="s">
        <v>74</v>
      </c>
      <c r="BE708" t="s">
        <v>7074</v>
      </c>
      <c r="BF708" t="str">
        <f>HYPERLINK("http://dx.doi.org/10.5636/jgg.44.1175","http://dx.doi.org/10.5636/jgg.44.1175")</f>
        <v>http://dx.doi.org/10.5636/jgg.44.1175</v>
      </c>
      <c r="BG708" t="s">
        <v>74</v>
      </c>
      <c r="BH708" t="s">
        <v>74</v>
      </c>
      <c r="BI708">
        <v>20</v>
      </c>
      <c r="BJ708" t="s">
        <v>173</v>
      </c>
      <c r="BK708" t="s">
        <v>92</v>
      </c>
      <c r="BL708" t="s">
        <v>174</v>
      </c>
      <c r="BM708" t="s">
        <v>7075</v>
      </c>
      <c r="BN708" t="s">
        <v>74</v>
      </c>
      <c r="BO708" t="s">
        <v>1112</v>
      </c>
      <c r="BP708" t="s">
        <v>74</v>
      </c>
      <c r="BQ708" t="s">
        <v>74</v>
      </c>
      <c r="BR708" t="s">
        <v>95</v>
      </c>
      <c r="BS708" t="s">
        <v>7076</v>
      </c>
      <c r="BT708" t="str">
        <f>HYPERLINK("https%3A%2F%2Fwww.webofscience.com%2Fwos%2Fwoscc%2Ffull-record%2FWOS:A1992KR07600005","View Full Record in Web of Science")</f>
        <v>View Full Record in Web of Science</v>
      </c>
    </row>
    <row r="709" spans="1:72" x14ac:dyDescent="0.15">
      <c r="A709" t="s">
        <v>72</v>
      </c>
      <c r="B709" t="s">
        <v>7077</v>
      </c>
      <c r="C709" t="s">
        <v>74</v>
      </c>
      <c r="D709" t="s">
        <v>74</v>
      </c>
      <c r="E709" t="s">
        <v>74</v>
      </c>
      <c r="F709" t="s">
        <v>7077</v>
      </c>
      <c r="G709" t="s">
        <v>74</v>
      </c>
      <c r="H709" t="s">
        <v>74</v>
      </c>
      <c r="I709" t="s">
        <v>7078</v>
      </c>
      <c r="J709" t="s">
        <v>7045</v>
      </c>
      <c r="K709" t="s">
        <v>74</v>
      </c>
      <c r="L709" t="s">
        <v>74</v>
      </c>
      <c r="M709" t="s">
        <v>77</v>
      </c>
      <c r="N709" t="s">
        <v>78</v>
      </c>
      <c r="O709" t="s">
        <v>74</v>
      </c>
      <c r="P709" t="s">
        <v>74</v>
      </c>
      <c r="Q709" t="s">
        <v>74</v>
      </c>
      <c r="R709" t="s">
        <v>74</v>
      </c>
      <c r="S709" t="s">
        <v>74</v>
      </c>
      <c r="T709" t="s">
        <v>74</v>
      </c>
      <c r="U709" t="s">
        <v>7079</v>
      </c>
      <c r="V709" t="s">
        <v>7080</v>
      </c>
      <c r="W709" t="s">
        <v>7081</v>
      </c>
      <c r="X709" t="s">
        <v>7082</v>
      </c>
      <c r="Y709" t="s">
        <v>7083</v>
      </c>
      <c r="Z709" t="s">
        <v>74</v>
      </c>
      <c r="AA709" t="s">
        <v>7084</v>
      </c>
      <c r="AB709" t="s">
        <v>74</v>
      </c>
      <c r="AC709" t="s">
        <v>74</v>
      </c>
      <c r="AD709" t="s">
        <v>74</v>
      </c>
      <c r="AE709" t="s">
        <v>74</v>
      </c>
      <c r="AF709" t="s">
        <v>74</v>
      </c>
      <c r="AG709">
        <v>14</v>
      </c>
      <c r="AH709">
        <v>8</v>
      </c>
      <c r="AI709">
        <v>8</v>
      </c>
      <c r="AJ709">
        <v>0</v>
      </c>
      <c r="AK709">
        <v>1</v>
      </c>
      <c r="AL709" t="s">
        <v>7051</v>
      </c>
      <c r="AM709" t="s">
        <v>552</v>
      </c>
      <c r="AN709" t="s">
        <v>7073</v>
      </c>
      <c r="AO709" t="s">
        <v>7053</v>
      </c>
      <c r="AP709" t="s">
        <v>74</v>
      </c>
      <c r="AQ709" t="s">
        <v>74</v>
      </c>
      <c r="AR709" t="s">
        <v>7054</v>
      </c>
      <c r="AS709" t="s">
        <v>7055</v>
      </c>
      <c r="AT709" t="s">
        <v>74</v>
      </c>
      <c r="AU709">
        <v>1992</v>
      </c>
      <c r="AV709">
        <v>44</v>
      </c>
      <c r="AW709">
        <v>12</v>
      </c>
      <c r="AX709" t="s">
        <v>74</v>
      </c>
      <c r="AY709" t="s">
        <v>74</v>
      </c>
      <c r="AZ709" t="s">
        <v>74</v>
      </c>
      <c r="BA709" t="s">
        <v>74</v>
      </c>
      <c r="BB709">
        <v>1215</v>
      </c>
      <c r="BC709">
        <v>1224</v>
      </c>
      <c r="BD709" t="s">
        <v>74</v>
      </c>
      <c r="BE709" t="s">
        <v>7085</v>
      </c>
      <c r="BF709" t="str">
        <f>HYPERLINK("http://dx.doi.org/10.5636/jgg.44.1215","http://dx.doi.org/10.5636/jgg.44.1215")</f>
        <v>http://dx.doi.org/10.5636/jgg.44.1215</v>
      </c>
      <c r="BG709" t="s">
        <v>74</v>
      </c>
      <c r="BH709" t="s">
        <v>74</v>
      </c>
      <c r="BI709">
        <v>10</v>
      </c>
      <c r="BJ709" t="s">
        <v>173</v>
      </c>
      <c r="BK709" t="s">
        <v>92</v>
      </c>
      <c r="BL709" t="s">
        <v>174</v>
      </c>
      <c r="BM709" t="s">
        <v>7075</v>
      </c>
      <c r="BN709" t="s">
        <v>74</v>
      </c>
      <c r="BO709" t="s">
        <v>1112</v>
      </c>
      <c r="BP709" t="s">
        <v>74</v>
      </c>
      <c r="BQ709" t="s">
        <v>74</v>
      </c>
      <c r="BR709" t="s">
        <v>95</v>
      </c>
      <c r="BS709" t="s">
        <v>7086</v>
      </c>
      <c r="BT709" t="str">
        <f>HYPERLINK("https%3A%2F%2Fwww.webofscience.com%2Fwos%2Fwoscc%2Ffull-record%2FWOS:A1992KR07600008","View Full Record in Web of Science")</f>
        <v>View Full Record in Web of Science</v>
      </c>
    </row>
    <row r="710" spans="1:72" x14ac:dyDescent="0.15">
      <c r="A710" t="s">
        <v>72</v>
      </c>
      <c r="B710" t="s">
        <v>7087</v>
      </c>
      <c r="C710" t="s">
        <v>74</v>
      </c>
      <c r="D710" t="s">
        <v>74</v>
      </c>
      <c r="E710" t="s">
        <v>74</v>
      </c>
      <c r="F710" t="s">
        <v>7087</v>
      </c>
      <c r="G710" t="s">
        <v>74</v>
      </c>
      <c r="H710" t="s">
        <v>74</v>
      </c>
      <c r="I710" t="s">
        <v>7088</v>
      </c>
      <c r="J710" t="s">
        <v>2804</v>
      </c>
      <c r="K710" t="s">
        <v>74</v>
      </c>
      <c r="L710" t="s">
        <v>74</v>
      </c>
      <c r="M710" t="s">
        <v>77</v>
      </c>
      <c r="N710" t="s">
        <v>78</v>
      </c>
      <c r="O710" t="s">
        <v>74</v>
      </c>
      <c r="P710" t="s">
        <v>74</v>
      </c>
      <c r="Q710" t="s">
        <v>74</v>
      </c>
      <c r="R710" t="s">
        <v>74</v>
      </c>
      <c r="S710" t="s">
        <v>74</v>
      </c>
      <c r="T710" t="s">
        <v>74</v>
      </c>
      <c r="U710" t="s">
        <v>7089</v>
      </c>
      <c r="V710" t="s">
        <v>7090</v>
      </c>
      <c r="W710" t="s">
        <v>7091</v>
      </c>
      <c r="X710" t="s">
        <v>7092</v>
      </c>
      <c r="Y710" t="s">
        <v>7093</v>
      </c>
      <c r="Z710" t="s">
        <v>74</v>
      </c>
      <c r="AA710" t="s">
        <v>7094</v>
      </c>
      <c r="AB710" t="s">
        <v>7095</v>
      </c>
      <c r="AC710" t="s">
        <v>74</v>
      </c>
      <c r="AD710" t="s">
        <v>74</v>
      </c>
      <c r="AE710" t="s">
        <v>74</v>
      </c>
      <c r="AF710" t="s">
        <v>74</v>
      </c>
      <c r="AG710">
        <v>41</v>
      </c>
      <c r="AH710">
        <v>8</v>
      </c>
      <c r="AI710">
        <v>8</v>
      </c>
      <c r="AJ710">
        <v>0</v>
      </c>
      <c r="AK710">
        <v>0</v>
      </c>
      <c r="AL710" t="s">
        <v>352</v>
      </c>
      <c r="AM710" t="s">
        <v>309</v>
      </c>
      <c r="AN710" t="s">
        <v>353</v>
      </c>
      <c r="AO710" t="s">
        <v>2810</v>
      </c>
      <c r="AP710" t="s">
        <v>2811</v>
      </c>
      <c r="AQ710" t="s">
        <v>74</v>
      </c>
      <c r="AR710" t="s">
        <v>2812</v>
      </c>
      <c r="AS710" t="s">
        <v>2813</v>
      </c>
      <c r="AT710" t="s">
        <v>7096</v>
      </c>
      <c r="AU710">
        <v>1992</v>
      </c>
      <c r="AV710">
        <v>97</v>
      </c>
      <c r="AW710" t="s">
        <v>7097</v>
      </c>
      <c r="AX710" t="s">
        <v>74</v>
      </c>
      <c r="AY710" t="s">
        <v>74</v>
      </c>
      <c r="AZ710" t="s">
        <v>74</v>
      </c>
      <c r="BA710" t="s">
        <v>74</v>
      </c>
      <c r="BB710">
        <v>65</v>
      </c>
      <c r="BC710">
        <v>75</v>
      </c>
      <c r="BD710" t="s">
        <v>74</v>
      </c>
      <c r="BE710" t="s">
        <v>7098</v>
      </c>
      <c r="BF710" t="str">
        <f>HYPERLINK("http://dx.doi.org/10.1029/91JA02583","http://dx.doi.org/10.1029/91JA02583")</f>
        <v>http://dx.doi.org/10.1029/91JA02583</v>
      </c>
      <c r="BG710" t="s">
        <v>74</v>
      </c>
      <c r="BH710" t="s">
        <v>74</v>
      </c>
      <c r="BI710">
        <v>11</v>
      </c>
      <c r="BJ710" t="s">
        <v>2817</v>
      </c>
      <c r="BK710" t="s">
        <v>92</v>
      </c>
      <c r="BL710" t="s">
        <v>2817</v>
      </c>
      <c r="BM710" t="s">
        <v>7099</v>
      </c>
      <c r="BN710" t="s">
        <v>74</v>
      </c>
      <c r="BO710" t="s">
        <v>74</v>
      </c>
      <c r="BP710" t="s">
        <v>74</v>
      </c>
      <c r="BQ710" t="s">
        <v>74</v>
      </c>
      <c r="BR710" t="s">
        <v>95</v>
      </c>
      <c r="BS710" t="s">
        <v>7100</v>
      </c>
      <c r="BT710" t="str">
        <f>HYPERLINK("https%3A%2F%2Fwww.webofscience.com%2Fwos%2Fwoscc%2Ffull-record%2FWOS:A1992GY56800006","View Full Record in Web of Science")</f>
        <v>View Full Record in Web of Science</v>
      </c>
    </row>
    <row r="711" spans="1:72" x14ac:dyDescent="0.15">
      <c r="A711" t="s">
        <v>72</v>
      </c>
      <c r="B711" t="s">
        <v>4703</v>
      </c>
      <c r="C711" t="s">
        <v>74</v>
      </c>
      <c r="D711" t="s">
        <v>74</v>
      </c>
      <c r="E711" t="s">
        <v>74</v>
      </c>
      <c r="F711" t="s">
        <v>4703</v>
      </c>
      <c r="G711" t="s">
        <v>74</v>
      </c>
      <c r="H711" t="s">
        <v>74</v>
      </c>
      <c r="I711" t="s">
        <v>7101</v>
      </c>
      <c r="J711" t="s">
        <v>7102</v>
      </c>
      <c r="K711" t="s">
        <v>74</v>
      </c>
      <c r="L711" t="s">
        <v>74</v>
      </c>
      <c r="M711" t="s">
        <v>77</v>
      </c>
      <c r="N711" t="s">
        <v>78</v>
      </c>
      <c r="O711" t="s">
        <v>74</v>
      </c>
      <c r="P711" t="s">
        <v>74</v>
      </c>
      <c r="Q711" t="s">
        <v>74</v>
      </c>
      <c r="R711" t="s">
        <v>74</v>
      </c>
      <c r="S711" t="s">
        <v>74</v>
      </c>
      <c r="T711" t="s">
        <v>74</v>
      </c>
      <c r="U711" t="s">
        <v>7103</v>
      </c>
      <c r="V711" t="s">
        <v>7104</v>
      </c>
      <c r="W711" t="s">
        <v>7105</v>
      </c>
      <c r="X711" t="s">
        <v>4918</v>
      </c>
      <c r="Y711" t="s">
        <v>7106</v>
      </c>
      <c r="Z711" t="s">
        <v>74</v>
      </c>
      <c r="AA711" t="s">
        <v>74</v>
      </c>
      <c r="AB711" t="s">
        <v>74</v>
      </c>
      <c r="AC711" t="s">
        <v>74</v>
      </c>
      <c r="AD711" t="s">
        <v>74</v>
      </c>
      <c r="AE711" t="s">
        <v>74</v>
      </c>
      <c r="AF711" t="s">
        <v>74</v>
      </c>
      <c r="AG711">
        <v>66</v>
      </c>
      <c r="AH711">
        <v>36</v>
      </c>
      <c r="AI711">
        <v>39</v>
      </c>
      <c r="AJ711">
        <v>0</v>
      </c>
      <c r="AK711">
        <v>5</v>
      </c>
      <c r="AL711" t="s">
        <v>7107</v>
      </c>
      <c r="AM711" t="s">
        <v>406</v>
      </c>
      <c r="AN711" t="s">
        <v>7108</v>
      </c>
      <c r="AO711" t="s">
        <v>7109</v>
      </c>
      <c r="AP711" t="s">
        <v>74</v>
      </c>
      <c r="AQ711" t="s">
        <v>74</v>
      </c>
      <c r="AR711" t="s">
        <v>7110</v>
      </c>
      <c r="AS711" t="s">
        <v>7111</v>
      </c>
      <c r="AT711" t="s">
        <v>74</v>
      </c>
      <c r="AU711">
        <v>1992</v>
      </c>
      <c r="AV711">
        <v>38</v>
      </c>
      <c r="AW711">
        <v>128</v>
      </c>
      <c r="AX711" t="s">
        <v>74</v>
      </c>
      <c r="AY711" t="s">
        <v>74</v>
      </c>
      <c r="AZ711" t="s">
        <v>74</v>
      </c>
      <c r="BA711" t="s">
        <v>74</v>
      </c>
      <c r="BB711">
        <v>125</v>
      </c>
      <c r="BC711">
        <v>151</v>
      </c>
      <c r="BD711" t="s">
        <v>74</v>
      </c>
      <c r="BE711" t="s">
        <v>7112</v>
      </c>
      <c r="BF711" t="str">
        <f>HYPERLINK("http://dx.doi.org/10.3189/S0022143000009667","http://dx.doi.org/10.3189/S0022143000009667")</f>
        <v>http://dx.doi.org/10.3189/S0022143000009667</v>
      </c>
      <c r="BG711" t="s">
        <v>74</v>
      </c>
      <c r="BH711" t="s">
        <v>74</v>
      </c>
      <c r="BI711">
        <v>27</v>
      </c>
      <c r="BJ711" t="s">
        <v>193</v>
      </c>
      <c r="BK711" t="s">
        <v>92</v>
      </c>
      <c r="BL711" t="s">
        <v>194</v>
      </c>
      <c r="BM711" t="s">
        <v>7113</v>
      </c>
      <c r="BN711" t="s">
        <v>74</v>
      </c>
      <c r="BO711" t="s">
        <v>1722</v>
      </c>
      <c r="BP711" t="s">
        <v>74</v>
      </c>
      <c r="BQ711" t="s">
        <v>74</v>
      </c>
      <c r="BR711" t="s">
        <v>95</v>
      </c>
      <c r="BS711" t="s">
        <v>7114</v>
      </c>
      <c r="BT711" t="str">
        <f>HYPERLINK("https%3A%2F%2Fwww.webofscience.com%2Fwos%2Fwoscc%2Ffull-record%2FWOS:A1992JD11500014","View Full Record in Web of Science")</f>
        <v>View Full Record in Web of Science</v>
      </c>
    </row>
    <row r="712" spans="1:72" x14ac:dyDescent="0.15">
      <c r="A712" t="s">
        <v>72</v>
      </c>
      <c r="B712" t="s">
        <v>4703</v>
      </c>
      <c r="C712" t="s">
        <v>74</v>
      </c>
      <c r="D712" t="s">
        <v>74</v>
      </c>
      <c r="E712" t="s">
        <v>74</v>
      </c>
      <c r="F712" t="s">
        <v>4703</v>
      </c>
      <c r="G712" t="s">
        <v>74</v>
      </c>
      <c r="H712" t="s">
        <v>74</v>
      </c>
      <c r="I712" t="s">
        <v>7115</v>
      </c>
      <c r="J712" t="s">
        <v>7102</v>
      </c>
      <c r="K712" t="s">
        <v>74</v>
      </c>
      <c r="L712" t="s">
        <v>74</v>
      </c>
      <c r="M712" t="s">
        <v>77</v>
      </c>
      <c r="N712" t="s">
        <v>78</v>
      </c>
      <c r="O712" t="s">
        <v>74</v>
      </c>
      <c r="P712" t="s">
        <v>74</v>
      </c>
      <c r="Q712" t="s">
        <v>74</v>
      </c>
      <c r="R712" t="s">
        <v>74</v>
      </c>
      <c r="S712" t="s">
        <v>74</v>
      </c>
      <c r="T712" t="s">
        <v>74</v>
      </c>
      <c r="U712" t="s">
        <v>7116</v>
      </c>
      <c r="V712" t="s">
        <v>7117</v>
      </c>
      <c r="W712" t="s">
        <v>7118</v>
      </c>
      <c r="X712" t="s">
        <v>4918</v>
      </c>
      <c r="Y712" t="s">
        <v>7119</v>
      </c>
      <c r="Z712" t="s">
        <v>74</v>
      </c>
      <c r="AA712" t="s">
        <v>74</v>
      </c>
      <c r="AB712" t="s">
        <v>74</v>
      </c>
      <c r="AC712" t="s">
        <v>74</v>
      </c>
      <c r="AD712" t="s">
        <v>74</v>
      </c>
      <c r="AE712" t="s">
        <v>74</v>
      </c>
      <c r="AF712" t="s">
        <v>74</v>
      </c>
      <c r="AG712">
        <v>44</v>
      </c>
      <c r="AH712">
        <v>45</v>
      </c>
      <c r="AI712">
        <v>48</v>
      </c>
      <c r="AJ712">
        <v>0</v>
      </c>
      <c r="AK712">
        <v>5</v>
      </c>
      <c r="AL712" t="s">
        <v>1392</v>
      </c>
      <c r="AM712" t="s">
        <v>406</v>
      </c>
      <c r="AN712" t="s">
        <v>7120</v>
      </c>
      <c r="AO712" t="s">
        <v>7109</v>
      </c>
      <c r="AP712" t="s">
        <v>7121</v>
      </c>
      <c r="AQ712" t="s">
        <v>74</v>
      </c>
      <c r="AR712" t="s">
        <v>7110</v>
      </c>
      <c r="AS712" t="s">
        <v>7111</v>
      </c>
      <c r="AT712" t="s">
        <v>74</v>
      </c>
      <c r="AU712">
        <v>1992</v>
      </c>
      <c r="AV712">
        <v>38</v>
      </c>
      <c r="AW712">
        <v>129</v>
      </c>
      <c r="AX712" t="s">
        <v>74</v>
      </c>
      <c r="AY712" t="s">
        <v>74</v>
      </c>
      <c r="AZ712" t="s">
        <v>74</v>
      </c>
      <c r="BA712" t="s">
        <v>74</v>
      </c>
      <c r="BB712">
        <v>282</v>
      </c>
      <c r="BC712">
        <v>294</v>
      </c>
      <c r="BD712" t="s">
        <v>74</v>
      </c>
      <c r="BE712" t="s">
        <v>7122</v>
      </c>
      <c r="BF712" t="str">
        <f>HYPERLINK("http://dx.doi.org/10.3189/S0022143000003695","http://dx.doi.org/10.3189/S0022143000003695")</f>
        <v>http://dx.doi.org/10.3189/S0022143000003695</v>
      </c>
      <c r="BG712" t="s">
        <v>74</v>
      </c>
      <c r="BH712" t="s">
        <v>74</v>
      </c>
      <c r="BI712">
        <v>13</v>
      </c>
      <c r="BJ712" t="s">
        <v>193</v>
      </c>
      <c r="BK712" t="s">
        <v>92</v>
      </c>
      <c r="BL712" t="s">
        <v>194</v>
      </c>
      <c r="BM712" t="s">
        <v>7123</v>
      </c>
      <c r="BN712" t="s">
        <v>74</v>
      </c>
      <c r="BO712" t="s">
        <v>1722</v>
      </c>
      <c r="BP712" t="s">
        <v>74</v>
      </c>
      <c r="BQ712" t="s">
        <v>74</v>
      </c>
      <c r="BR712" t="s">
        <v>95</v>
      </c>
      <c r="BS712" t="s">
        <v>7124</v>
      </c>
      <c r="BT712" t="str">
        <f>HYPERLINK("https%3A%2F%2Fwww.webofscience.com%2Fwos%2Fwoscc%2Ffull-record%2FWOS:A1992JP17500008","View Full Record in Web of Science")</f>
        <v>View Full Record in Web of Science</v>
      </c>
    </row>
    <row r="713" spans="1:72" x14ac:dyDescent="0.15">
      <c r="A713" t="s">
        <v>72</v>
      </c>
      <c r="B713" t="s">
        <v>7125</v>
      </c>
      <c r="C713" t="s">
        <v>74</v>
      </c>
      <c r="D713" t="s">
        <v>74</v>
      </c>
      <c r="E713" t="s">
        <v>74</v>
      </c>
      <c r="F713" t="s">
        <v>7125</v>
      </c>
      <c r="G713" t="s">
        <v>74</v>
      </c>
      <c r="H713" t="s">
        <v>74</v>
      </c>
      <c r="I713" t="s">
        <v>7126</v>
      </c>
      <c r="J713" t="s">
        <v>7102</v>
      </c>
      <c r="K713" t="s">
        <v>74</v>
      </c>
      <c r="L713" t="s">
        <v>74</v>
      </c>
      <c r="M713" t="s">
        <v>77</v>
      </c>
      <c r="N713" t="s">
        <v>458</v>
      </c>
      <c r="O713" t="s">
        <v>74</v>
      </c>
      <c r="P713" t="s">
        <v>74</v>
      </c>
      <c r="Q713" t="s">
        <v>74</v>
      </c>
      <c r="R713" t="s">
        <v>74</v>
      </c>
      <c r="S713" t="s">
        <v>74</v>
      </c>
      <c r="T713" t="s">
        <v>74</v>
      </c>
      <c r="U713" t="s">
        <v>7127</v>
      </c>
      <c r="V713" t="s">
        <v>7128</v>
      </c>
      <c r="W713" t="s">
        <v>420</v>
      </c>
      <c r="X713" t="s">
        <v>183</v>
      </c>
      <c r="Y713" t="s">
        <v>3198</v>
      </c>
      <c r="Z713" t="s">
        <v>74</v>
      </c>
      <c r="AA713" t="s">
        <v>7129</v>
      </c>
      <c r="AB713" t="s">
        <v>7130</v>
      </c>
      <c r="AC713" t="s">
        <v>74</v>
      </c>
      <c r="AD713" t="s">
        <v>74</v>
      </c>
      <c r="AE713" t="s">
        <v>74</v>
      </c>
      <c r="AF713" t="s">
        <v>74</v>
      </c>
      <c r="AG713">
        <v>124</v>
      </c>
      <c r="AH713">
        <v>355</v>
      </c>
      <c r="AI713">
        <v>390</v>
      </c>
      <c r="AJ713">
        <v>0</v>
      </c>
      <c r="AK713">
        <v>74</v>
      </c>
      <c r="AL713" t="s">
        <v>1392</v>
      </c>
      <c r="AM713" t="s">
        <v>406</v>
      </c>
      <c r="AN713" t="s">
        <v>7120</v>
      </c>
      <c r="AO713" t="s">
        <v>7109</v>
      </c>
      <c r="AP713" t="s">
        <v>7121</v>
      </c>
      <c r="AQ713" t="s">
        <v>74</v>
      </c>
      <c r="AR713" t="s">
        <v>7110</v>
      </c>
      <c r="AS713" t="s">
        <v>7111</v>
      </c>
      <c r="AT713" t="s">
        <v>74</v>
      </c>
      <c r="AU713">
        <v>1992</v>
      </c>
      <c r="AV713">
        <v>38</v>
      </c>
      <c r="AW713">
        <v>130</v>
      </c>
      <c r="AX713" t="s">
        <v>74</v>
      </c>
      <c r="AY713" t="s">
        <v>74</v>
      </c>
      <c r="AZ713" t="s">
        <v>74</v>
      </c>
      <c r="BA713" t="s">
        <v>74</v>
      </c>
      <c r="BB713">
        <v>375</v>
      </c>
      <c r="BC713">
        <v>387</v>
      </c>
      <c r="BD713" t="s">
        <v>74</v>
      </c>
      <c r="BE713" t="s">
        <v>7131</v>
      </c>
      <c r="BF713" t="str">
        <f>HYPERLINK("http://dx.doi.org/10.3189/S0022143000002252","http://dx.doi.org/10.3189/S0022143000002252")</f>
        <v>http://dx.doi.org/10.3189/S0022143000002252</v>
      </c>
      <c r="BG713" t="s">
        <v>74</v>
      </c>
      <c r="BH713" t="s">
        <v>74</v>
      </c>
      <c r="BI713">
        <v>13</v>
      </c>
      <c r="BJ713" t="s">
        <v>193</v>
      </c>
      <c r="BK713" t="s">
        <v>92</v>
      </c>
      <c r="BL713" t="s">
        <v>194</v>
      </c>
      <c r="BM713" t="s">
        <v>7132</v>
      </c>
      <c r="BN713" t="s">
        <v>74</v>
      </c>
      <c r="BO713" t="s">
        <v>74</v>
      </c>
      <c r="BP713" t="s">
        <v>74</v>
      </c>
      <c r="BQ713" t="s">
        <v>74</v>
      </c>
      <c r="BR713" t="s">
        <v>95</v>
      </c>
      <c r="BS713" t="s">
        <v>7133</v>
      </c>
      <c r="BT713" t="str">
        <f>HYPERLINK("https%3A%2F%2Fwww.webofscience.com%2Fwos%2Fwoscc%2Ffull-record%2FWOS:A1992KB57800006","View Full Record in Web of Science")</f>
        <v>View Full Record in Web of Science</v>
      </c>
    </row>
    <row r="714" spans="1:72" x14ac:dyDescent="0.15">
      <c r="A714" t="s">
        <v>72</v>
      </c>
      <c r="B714" t="s">
        <v>7134</v>
      </c>
      <c r="C714" t="s">
        <v>74</v>
      </c>
      <c r="D714" t="s">
        <v>74</v>
      </c>
      <c r="E714" t="s">
        <v>74</v>
      </c>
      <c r="F714" t="s">
        <v>7134</v>
      </c>
      <c r="G714" t="s">
        <v>74</v>
      </c>
      <c r="H714" t="s">
        <v>74</v>
      </c>
      <c r="I714" t="s">
        <v>7135</v>
      </c>
      <c r="J714" t="s">
        <v>1467</v>
      </c>
      <c r="K714" t="s">
        <v>74</v>
      </c>
      <c r="L714" t="s">
        <v>74</v>
      </c>
      <c r="M714" t="s">
        <v>77</v>
      </c>
      <c r="N714" t="s">
        <v>78</v>
      </c>
      <c r="O714" t="s">
        <v>74</v>
      </c>
      <c r="P714" t="s">
        <v>74</v>
      </c>
      <c r="Q714" t="s">
        <v>74</v>
      </c>
      <c r="R714" t="s">
        <v>74</v>
      </c>
      <c r="S714" t="s">
        <v>74</v>
      </c>
      <c r="T714" t="s">
        <v>74</v>
      </c>
      <c r="U714" t="s">
        <v>7136</v>
      </c>
      <c r="V714" t="s">
        <v>7137</v>
      </c>
      <c r="W714" t="s">
        <v>7138</v>
      </c>
      <c r="X714" t="s">
        <v>7139</v>
      </c>
      <c r="Y714" t="s">
        <v>7140</v>
      </c>
      <c r="Z714" t="s">
        <v>74</v>
      </c>
      <c r="AA714" t="s">
        <v>7141</v>
      </c>
      <c r="AB714" t="s">
        <v>7142</v>
      </c>
      <c r="AC714" t="s">
        <v>74</v>
      </c>
      <c r="AD714" t="s">
        <v>74</v>
      </c>
      <c r="AE714" t="s">
        <v>74</v>
      </c>
      <c r="AF714" t="s">
        <v>74</v>
      </c>
      <c r="AG714">
        <v>19</v>
      </c>
      <c r="AH714">
        <v>33</v>
      </c>
      <c r="AI714">
        <v>33</v>
      </c>
      <c r="AJ714">
        <v>0</v>
      </c>
      <c r="AK714">
        <v>8</v>
      </c>
      <c r="AL714" t="s">
        <v>535</v>
      </c>
      <c r="AM714" t="s">
        <v>536</v>
      </c>
      <c r="AN714" t="s">
        <v>537</v>
      </c>
      <c r="AO714" t="s">
        <v>1474</v>
      </c>
      <c r="AP714" t="s">
        <v>74</v>
      </c>
      <c r="AQ714" t="s">
        <v>74</v>
      </c>
      <c r="AR714" t="s">
        <v>1475</v>
      </c>
      <c r="AS714" t="s">
        <v>1476</v>
      </c>
      <c r="AT714" t="s">
        <v>6301</v>
      </c>
      <c r="AU714">
        <v>1992</v>
      </c>
      <c r="AV714">
        <v>22</v>
      </c>
      <c r="AW714">
        <v>1</v>
      </c>
      <c r="AX714" t="s">
        <v>74</v>
      </c>
      <c r="AY714" t="s">
        <v>74</v>
      </c>
      <c r="AZ714" t="s">
        <v>74</v>
      </c>
      <c r="BA714" t="s">
        <v>74</v>
      </c>
      <c r="BB714">
        <v>83</v>
      </c>
      <c r="BC714">
        <v>92</v>
      </c>
      <c r="BD714" t="s">
        <v>74</v>
      </c>
      <c r="BE714" t="s">
        <v>7143</v>
      </c>
      <c r="BF714" t="str">
        <f>HYPERLINK("http://dx.doi.org/10.1175/1520-0485(1992)022&lt;0083:BWCITW&gt;2.0.CO;2","http://dx.doi.org/10.1175/1520-0485(1992)022&lt;0083:BWCITW&gt;2.0.CO;2")</f>
        <v>http://dx.doi.org/10.1175/1520-0485(1992)022&lt;0083:BWCITW&gt;2.0.CO;2</v>
      </c>
      <c r="BG714" t="s">
        <v>74</v>
      </c>
      <c r="BH714" t="s">
        <v>74</v>
      </c>
      <c r="BI714">
        <v>10</v>
      </c>
      <c r="BJ714" t="s">
        <v>584</v>
      </c>
      <c r="BK714" t="s">
        <v>92</v>
      </c>
      <c r="BL714" t="s">
        <v>584</v>
      </c>
      <c r="BM714" t="s">
        <v>7144</v>
      </c>
      <c r="BN714" t="s">
        <v>74</v>
      </c>
      <c r="BO714" t="s">
        <v>1112</v>
      </c>
      <c r="BP714" t="s">
        <v>74</v>
      </c>
      <c r="BQ714" t="s">
        <v>74</v>
      </c>
      <c r="BR714" t="s">
        <v>95</v>
      </c>
      <c r="BS714" t="s">
        <v>7145</v>
      </c>
      <c r="BT714" t="str">
        <f>HYPERLINK("https%3A%2F%2Fwww.webofscience.com%2Fwos%2Fwoscc%2Ffull-record%2FWOS:A1992HD57400006","View Full Record in Web of Science")</f>
        <v>View Full Record in Web of Science</v>
      </c>
    </row>
    <row r="715" spans="1:72" x14ac:dyDescent="0.15">
      <c r="A715" t="s">
        <v>72</v>
      </c>
      <c r="B715" t="s">
        <v>7146</v>
      </c>
      <c r="C715" t="s">
        <v>74</v>
      </c>
      <c r="D715" t="s">
        <v>74</v>
      </c>
      <c r="E715" t="s">
        <v>74</v>
      </c>
      <c r="F715" t="s">
        <v>7146</v>
      </c>
      <c r="G715" t="s">
        <v>74</v>
      </c>
      <c r="H715" t="s">
        <v>74</v>
      </c>
      <c r="I715" t="s">
        <v>7147</v>
      </c>
      <c r="J715" t="s">
        <v>7148</v>
      </c>
      <c r="K715" t="s">
        <v>74</v>
      </c>
      <c r="L715" t="s">
        <v>74</v>
      </c>
      <c r="M715" t="s">
        <v>77</v>
      </c>
      <c r="N715" t="s">
        <v>52</v>
      </c>
      <c r="O715" t="s">
        <v>74</v>
      </c>
      <c r="P715" t="s">
        <v>74</v>
      </c>
      <c r="Q715" t="s">
        <v>74</v>
      </c>
      <c r="R715" t="s">
        <v>74</v>
      </c>
      <c r="S715" t="s">
        <v>74</v>
      </c>
      <c r="T715" t="s">
        <v>74</v>
      </c>
      <c r="U715" t="s">
        <v>74</v>
      </c>
      <c r="V715" t="s">
        <v>74</v>
      </c>
      <c r="W715" t="s">
        <v>7149</v>
      </c>
      <c r="X715" t="s">
        <v>7150</v>
      </c>
      <c r="Y715" t="s">
        <v>74</v>
      </c>
      <c r="Z715" t="s">
        <v>74</v>
      </c>
      <c r="AA715" t="s">
        <v>74</v>
      </c>
      <c r="AB715" t="s">
        <v>74</v>
      </c>
      <c r="AC715" t="s">
        <v>74</v>
      </c>
      <c r="AD715" t="s">
        <v>74</v>
      </c>
      <c r="AE715" t="s">
        <v>74</v>
      </c>
      <c r="AF715" t="s">
        <v>74</v>
      </c>
      <c r="AG715">
        <v>0</v>
      </c>
      <c r="AH715">
        <v>2</v>
      </c>
      <c r="AI715">
        <v>2</v>
      </c>
      <c r="AJ715">
        <v>0</v>
      </c>
      <c r="AK715">
        <v>0</v>
      </c>
      <c r="AL715" t="s">
        <v>1392</v>
      </c>
      <c r="AM715" t="s">
        <v>205</v>
      </c>
      <c r="AN715" t="s">
        <v>1393</v>
      </c>
      <c r="AO715" t="s">
        <v>7151</v>
      </c>
      <c r="AP715" t="s">
        <v>74</v>
      </c>
      <c r="AQ715" t="s">
        <v>74</v>
      </c>
      <c r="AR715" t="s">
        <v>7152</v>
      </c>
      <c r="AS715" t="s">
        <v>7153</v>
      </c>
      <c r="AT715" t="s">
        <v>74</v>
      </c>
      <c r="AU715">
        <v>1992</v>
      </c>
      <c r="AV715">
        <v>446</v>
      </c>
      <c r="AW715" t="s">
        <v>74</v>
      </c>
      <c r="AX715" t="s">
        <v>74</v>
      </c>
      <c r="AY715" t="s">
        <v>74</v>
      </c>
      <c r="AZ715" t="s">
        <v>74</v>
      </c>
      <c r="BA715" t="s">
        <v>74</v>
      </c>
      <c r="BB715" t="s">
        <v>7154</v>
      </c>
      <c r="BC715" t="s">
        <v>7154</v>
      </c>
      <c r="BD715" t="s">
        <v>74</v>
      </c>
      <c r="BE715" t="s">
        <v>74</v>
      </c>
      <c r="BF715" t="s">
        <v>74</v>
      </c>
      <c r="BG715" t="s">
        <v>74</v>
      </c>
      <c r="BH715" t="s">
        <v>74</v>
      </c>
      <c r="BI715">
        <v>1</v>
      </c>
      <c r="BJ715" t="s">
        <v>7155</v>
      </c>
      <c r="BK715" t="s">
        <v>92</v>
      </c>
      <c r="BL715" t="s">
        <v>7156</v>
      </c>
      <c r="BM715" t="s">
        <v>7157</v>
      </c>
      <c r="BN715" t="s">
        <v>74</v>
      </c>
      <c r="BO715" t="s">
        <v>74</v>
      </c>
      <c r="BP715" t="s">
        <v>74</v>
      </c>
      <c r="BQ715" t="s">
        <v>74</v>
      </c>
      <c r="BR715" t="s">
        <v>95</v>
      </c>
      <c r="BS715" t="s">
        <v>7158</v>
      </c>
      <c r="BT715" t="str">
        <f>HYPERLINK("https%3A%2F%2Fwww.webofscience.com%2Fwos%2Fwoscc%2Ffull-record%2FWOS:A1992HD60500451","View Full Record in Web of Science")</f>
        <v>View Full Record in Web of Science</v>
      </c>
    </row>
    <row r="716" spans="1:72" x14ac:dyDescent="0.15">
      <c r="A716" t="s">
        <v>72</v>
      </c>
      <c r="B716" t="s">
        <v>7159</v>
      </c>
      <c r="C716" t="s">
        <v>74</v>
      </c>
      <c r="D716" t="s">
        <v>74</v>
      </c>
      <c r="E716" t="s">
        <v>74</v>
      </c>
      <c r="F716" t="s">
        <v>7159</v>
      </c>
      <c r="G716" t="s">
        <v>74</v>
      </c>
      <c r="H716" t="s">
        <v>74</v>
      </c>
      <c r="I716" t="s">
        <v>7160</v>
      </c>
      <c r="J716" t="s">
        <v>7161</v>
      </c>
      <c r="K716" t="s">
        <v>74</v>
      </c>
      <c r="L716" t="s">
        <v>74</v>
      </c>
      <c r="M716" t="s">
        <v>77</v>
      </c>
      <c r="N716" t="s">
        <v>78</v>
      </c>
      <c r="O716" t="s">
        <v>74</v>
      </c>
      <c r="P716" t="s">
        <v>74</v>
      </c>
      <c r="Q716" t="s">
        <v>74</v>
      </c>
      <c r="R716" t="s">
        <v>74</v>
      </c>
      <c r="S716" t="s">
        <v>74</v>
      </c>
      <c r="T716" t="s">
        <v>74</v>
      </c>
      <c r="U716" t="s">
        <v>74</v>
      </c>
      <c r="V716" t="s">
        <v>74</v>
      </c>
      <c r="W716" t="s">
        <v>7162</v>
      </c>
      <c r="X716" t="s">
        <v>770</v>
      </c>
      <c r="Y716" t="s">
        <v>7163</v>
      </c>
      <c r="Z716" t="s">
        <v>74</v>
      </c>
      <c r="AA716" t="s">
        <v>74</v>
      </c>
      <c r="AB716" t="s">
        <v>74</v>
      </c>
      <c r="AC716" t="s">
        <v>74</v>
      </c>
      <c r="AD716" t="s">
        <v>74</v>
      </c>
      <c r="AE716" t="s">
        <v>74</v>
      </c>
      <c r="AF716" t="s">
        <v>74</v>
      </c>
      <c r="AG716">
        <v>7</v>
      </c>
      <c r="AH716">
        <v>7</v>
      </c>
      <c r="AI716">
        <v>8</v>
      </c>
      <c r="AJ716">
        <v>0</v>
      </c>
      <c r="AK716">
        <v>0</v>
      </c>
      <c r="AL716" t="s">
        <v>1076</v>
      </c>
      <c r="AM716" t="s">
        <v>501</v>
      </c>
      <c r="AN716" t="s">
        <v>1077</v>
      </c>
      <c r="AO716" t="s">
        <v>7164</v>
      </c>
      <c r="AP716" t="s">
        <v>74</v>
      </c>
      <c r="AQ716" t="s">
        <v>74</v>
      </c>
      <c r="AR716" t="s">
        <v>7161</v>
      </c>
      <c r="AS716" t="s">
        <v>7165</v>
      </c>
      <c r="AT716" t="s">
        <v>74</v>
      </c>
      <c r="AU716">
        <v>1992</v>
      </c>
      <c r="AV716">
        <v>24</v>
      </c>
      <c r="AW716" t="s">
        <v>74</v>
      </c>
      <c r="AX716">
        <v>1</v>
      </c>
      <c r="AY716" t="s">
        <v>74</v>
      </c>
      <c r="AZ716" t="s">
        <v>74</v>
      </c>
      <c r="BA716" t="s">
        <v>74</v>
      </c>
      <c r="BB716">
        <v>57</v>
      </c>
      <c r="BC716">
        <v>61</v>
      </c>
      <c r="BD716" t="s">
        <v>74</v>
      </c>
      <c r="BE716" t="s">
        <v>74</v>
      </c>
      <c r="BF716" t="s">
        <v>74</v>
      </c>
      <c r="BG716" t="s">
        <v>74</v>
      </c>
      <c r="BH716" t="s">
        <v>74</v>
      </c>
      <c r="BI716">
        <v>5</v>
      </c>
      <c r="BJ716" t="s">
        <v>7166</v>
      </c>
      <c r="BK716" t="s">
        <v>92</v>
      </c>
      <c r="BL716" t="s">
        <v>7166</v>
      </c>
      <c r="BM716" t="s">
        <v>7167</v>
      </c>
      <c r="BN716" t="s">
        <v>74</v>
      </c>
      <c r="BO716" t="s">
        <v>74</v>
      </c>
      <c r="BP716" t="s">
        <v>74</v>
      </c>
      <c r="BQ716" t="s">
        <v>74</v>
      </c>
      <c r="BR716" t="s">
        <v>95</v>
      </c>
      <c r="BS716" t="s">
        <v>7168</v>
      </c>
      <c r="BT716" t="str">
        <f>HYPERLINK("https%3A%2F%2Fwww.webofscience.com%2Fwos%2Fwoscc%2Ffull-record%2FWOS:A1992HE77900007","View Full Record in Web of Science")</f>
        <v>View Full Record in Web of Science</v>
      </c>
    </row>
    <row r="717" spans="1:72" x14ac:dyDescent="0.15">
      <c r="A717" t="s">
        <v>5767</v>
      </c>
      <c r="B717" t="s">
        <v>7169</v>
      </c>
      <c r="C717" t="s">
        <v>74</v>
      </c>
      <c r="D717" t="s">
        <v>7170</v>
      </c>
      <c r="E717" t="s">
        <v>74</v>
      </c>
      <c r="F717" t="s">
        <v>7169</v>
      </c>
      <c r="G717" t="s">
        <v>74</v>
      </c>
      <c r="H717" t="s">
        <v>74</v>
      </c>
      <c r="I717" t="s">
        <v>7171</v>
      </c>
      <c r="J717" t="s">
        <v>7172</v>
      </c>
      <c r="K717" t="s">
        <v>6486</v>
      </c>
      <c r="L717" t="s">
        <v>74</v>
      </c>
      <c r="M717" t="s">
        <v>77</v>
      </c>
      <c r="N717" t="s">
        <v>5773</v>
      </c>
      <c r="O717" t="s">
        <v>7173</v>
      </c>
      <c r="P717" t="s">
        <v>6488</v>
      </c>
      <c r="Q717" t="s">
        <v>6489</v>
      </c>
      <c r="R717" t="s">
        <v>74</v>
      </c>
      <c r="S717" t="s">
        <v>74</v>
      </c>
      <c r="T717" t="s">
        <v>74</v>
      </c>
      <c r="U717" t="s">
        <v>74</v>
      </c>
      <c r="V717" t="s">
        <v>74</v>
      </c>
      <c r="W717" t="s">
        <v>74</v>
      </c>
      <c r="X717" t="s">
        <v>74</v>
      </c>
      <c r="Y717" t="s">
        <v>74</v>
      </c>
      <c r="Z717" t="s">
        <v>74</v>
      </c>
      <c r="AA717" t="s">
        <v>7174</v>
      </c>
      <c r="AB717" t="s">
        <v>7175</v>
      </c>
      <c r="AC717" t="s">
        <v>74</v>
      </c>
      <c r="AD717" t="s">
        <v>74</v>
      </c>
      <c r="AE717" t="s">
        <v>74</v>
      </c>
      <c r="AF717" t="s">
        <v>74</v>
      </c>
      <c r="AG717">
        <v>0</v>
      </c>
      <c r="AH717">
        <v>6</v>
      </c>
      <c r="AI717">
        <v>6</v>
      </c>
      <c r="AJ717">
        <v>0</v>
      </c>
      <c r="AK717">
        <v>2</v>
      </c>
      <c r="AL717" t="s">
        <v>6492</v>
      </c>
      <c r="AM717" t="s">
        <v>84</v>
      </c>
      <c r="AN717" t="s">
        <v>84</v>
      </c>
      <c r="AO717" t="s">
        <v>74</v>
      </c>
      <c r="AP717" t="s">
        <v>74</v>
      </c>
      <c r="AQ717" t="s">
        <v>7176</v>
      </c>
      <c r="AR717" t="s">
        <v>6494</v>
      </c>
      <c r="AS717" t="s">
        <v>74</v>
      </c>
      <c r="AT717" t="s">
        <v>74</v>
      </c>
      <c r="AU717">
        <v>1992</v>
      </c>
      <c r="AV717">
        <v>12</v>
      </c>
      <c r="AW717" t="s">
        <v>74</v>
      </c>
      <c r="AX717" t="s">
        <v>74</v>
      </c>
      <c r="AY717" t="s">
        <v>74</v>
      </c>
      <c r="AZ717" t="s">
        <v>74</v>
      </c>
      <c r="BA717" t="s">
        <v>74</v>
      </c>
      <c r="BB717">
        <v>205</v>
      </c>
      <c r="BC717">
        <v>209</v>
      </c>
      <c r="BD717" t="s">
        <v>74</v>
      </c>
      <c r="BE717" t="s">
        <v>7177</v>
      </c>
      <c r="BF717" t="str">
        <f>HYPERLINK("http://dx.doi.org/10.1016/0273-1177(92)90025-S","http://dx.doi.org/10.1016/0273-1177(92)90025-S")</f>
        <v>http://dx.doi.org/10.1016/0273-1177(92)90025-S</v>
      </c>
      <c r="BG717" t="s">
        <v>74</v>
      </c>
      <c r="BH717" t="s">
        <v>74</v>
      </c>
      <c r="BI717">
        <v>5</v>
      </c>
      <c r="BJ717" t="s">
        <v>6812</v>
      </c>
      <c r="BK717" t="s">
        <v>5781</v>
      </c>
      <c r="BL717" t="s">
        <v>1626</v>
      </c>
      <c r="BM717" t="s">
        <v>7178</v>
      </c>
      <c r="BN717">
        <v>11537065</v>
      </c>
      <c r="BO717" t="s">
        <v>74</v>
      </c>
      <c r="BP717" t="s">
        <v>74</v>
      </c>
      <c r="BQ717" t="s">
        <v>74</v>
      </c>
      <c r="BR717" t="s">
        <v>95</v>
      </c>
      <c r="BS717" t="s">
        <v>7179</v>
      </c>
      <c r="BT717" t="str">
        <f>HYPERLINK("https%3A%2F%2Fwww.webofscience.com%2Fwos%2Fwoscc%2Ffull-record%2FWOS:A1992BU93R00025","View Full Record in Web of Science")</f>
        <v>View Full Record in Web of Science</v>
      </c>
    </row>
    <row r="718" spans="1:72" x14ac:dyDescent="0.15">
      <c r="A718" t="s">
        <v>72</v>
      </c>
      <c r="B718" t="s">
        <v>7180</v>
      </c>
      <c r="C718" t="s">
        <v>74</v>
      </c>
      <c r="D718" t="s">
        <v>74</v>
      </c>
      <c r="E718" t="s">
        <v>74</v>
      </c>
      <c r="F718" t="s">
        <v>7180</v>
      </c>
      <c r="G718" t="s">
        <v>74</v>
      </c>
      <c r="H718" t="s">
        <v>74</v>
      </c>
      <c r="I718" t="s">
        <v>7181</v>
      </c>
      <c r="J718" t="s">
        <v>417</v>
      </c>
      <c r="K718" t="s">
        <v>74</v>
      </c>
      <c r="L718" t="s">
        <v>74</v>
      </c>
      <c r="M718" t="s">
        <v>77</v>
      </c>
      <c r="N718" t="s">
        <v>78</v>
      </c>
      <c r="O718" t="s">
        <v>74</v>
      </c>
      <c r="P718" t="s">
        <v>74</v>
      </c>
      <c r="Q718" t="s">
        <v>74</v>
      </c>
      <c r="R718" t="s">
        <v>74</v>
      </c>
      <c r="S718" t="s">
        <v>74</v>
      </c>
      <c r="T718" t="s">
        <v>74</v>
      </c>
      <c r="U718" t="s">
        <v>7182</v>
      </c>
      <c r="V718" t="s">
        <v>7183</v>
      </c>
      <c r="W718" t="s">
        <v>74</v>
      </c>
      <c r="X718" t="s">
        <v>74</v>
      </c>
      <c r="Y718" t="s">
        <v>7184</v>
      </c>
      <c r="Z718" t="s">
        <v>74</v>
      </c>
      <c r="AA718" t="s">
        <v>74</v>
      </c>
      <c r="AB718" t="s">
        <v>74</v>
      </c>
      <c r="AC718" t="s">
        <v>74</v>
      </c>
      <c r="AD718" t="s">
        <v>74</v>
      </c>
      <c r="AE718" t="s">
        <v>74</v>
      </c>
      <c r="AF718" t="s">
        <v>74</v>
      </c>
      <c r="AG718">
        <v>74</v>
      </c>
      <c r="AH718">
        <v>110</v>
      </c>
      <c r="AI718">
        <v>113</v>
      </c>
      <c r="AJ718">
        <v>0</v>
      </c>
      <c r="AK718">
        <v>13</v>
      </c>
      <c r="AL718" t="s">
        <v>424</v>
      </c>
      <c r="AM718" t="s">
        <v>425</v>
      </c>
      <c r="AN718" t="s">
        <v>426</v>
      </c>
      <c r="AO718" t="s">
        <v>427</v>
      </c>
      <c r="AP718" t="s">
        <v>428</v>
      </c>
      <c r="AQ718" t="s">
        <v>74</v>
      </c>
      <c r="AR718" t="s">
        <v>429</v>
      </c>
      <c r="AS718" t="s">
        <v>430</v>
      </c>
      <c r="AT718" t="s">
        <v>6301</v>
      </c>
      <c r="AU718">
        <v>1992</v>
      </c>
      <c r="AV718">
        <v>79</v>
      </c>
      <c r="AW718">
        <v>3</v>
      </c>
      <c r="AX718" t="s">
        <v>74</v>
      </c>
      <c r="AY718" t="s">
        <v>74</v>
      </c>
      <c r="AZ718" t="s">
        <v>74</v>
      </c>
      <c r="BA718" t="s">
        <v>74</v>
      </c>
      <c r="BB718">
        <v>243</v>
      </c>
      <c r="BC718">
        <v>258</v>
      </c>
      <c r="BD718" t="s">
        <v>74</v>
      </c>
      <c r="BE718" t="s">
        <v>74</v>
      </c>
      <c r="BF718" t="s">
        <v>74</v>
      </c>
      <c r="BG718" t="s">
        <v>74</v>
      </c>
      <c r="BH718" t="s">
        <v>74</v>
      </c>
      <c r="BI718">
        <v>16</v>
      </c>
      <c r="BJ718" t="s">
        <v>432</v>
      </c>
      <c r="BK718" t="s">
        <v>92</v>
      </c>
      <c r="BL718" t="s">
        <v>433</v>
      </c>
      <c r="BM718" t="s">
        <v>7185</v>
      </c>
      <c r="BN718" t="s">
        <v>74</v>
      </c>
      <c r="BO718" t="s">
        <v>74</v>
      </c>
      <c r="BP718" t="s">
        <v>74</v>
      </c>
      <c r="BQ718" t="s">
        <v>74</v>
      </c>
      <c r="BR718" t="s">
        <v>95</v>
      </c>
      <c r="BS718" t="s">
        <v>7186</v>
      </c>
      <c r="BT718" t="str">
        <f>HYPERLINK("https%3A%2F%2Fwww.webofscience.com%2Fwos%2Fwoscc%2Ffull-record%2FWOS:A1992HJ85100005","View Full Record in Web of Science")</f>
        <v>View Full Record in Web of Science</v>
      </c>
    </row>
    <row r="719" spans="1:72" x14ac:dyDescent="0.15">
      <c r="A719" t="s">
        <v>72</v>
      </c>
      <c r="B719" t="s">
        <v>7187</v>
      </c>
      <c r="C719" t="s">
        <v>74</v>
      </c>
      <c r="D719" t="s">
        <v>74</v>
      </c>
      <c r="E719" t="s">
        <v>74</v>
      </c>
      <c r="F719" t="s">
        <v>7187</v>
      </c>
      <c r="G719" t="s">
        <v>74</v>
      </c>
      <c r="H719" t="s">
        <v>74</v>
      </c>
      <c r="I719" t="s">
        <v>7188</v>
      </c>
      <c r="J719" t="s">
        <v>7189</v>
      </c>
      <c r="K719" t="s">
        <v>74</v>
      </c>
      <c r="L719" t="s">
        <v>74</v>
      </c>
      <c r="M719" t="s">
        <v>77</v>
      </c>
      <c r="N719" t="s">
        <v>647</v>
      </c>
      <c r="O719" t="s">
        <v>7190</v>
      </c>
      <c r="P719" t="s">
        <v>7191</v>
      </c>
      <c r="Q719" t="s">
        <v>7192</v>
      </c>
      <c r="R719" t="s">
        <v>74</v>
      </c>
      <c r="S719" t="s">
        <v>7193</v>
      </c>
      <c r="T719" t="s">
        <v>74</v>
      </c>
      <c r="U719" t="s">
        <v>7194</v>
      </c>
      <c r="V719" t="s">
        <v>7195</v>
      </c>
      <c r="W719" t="s">
        <v>7196</v>
      </c>
      <c r="X719" t="s">
        <v>74</v>
      </c>
      <c r="Y719" t="s">
        <v>7197</v>
      </c>
      <c r="Z719" t="s">
        <v>74</v>
      </c>
      <c r="AA719" t="s">
        <v>2584</v>
      </c>
      <c r="AB719" t="s">
        <v>7198</v>
      </c>
      <c r="AC719" t="s">
        <v>74</v>
      </c>
      <c r="AD719" t="s">
        <v>74</v>
      </c>
      <c r="AE719" t="s">
        <v>74</v>
      </c>
      <c r="AF719" t="s">
        <v>74</v>
      </c>
      <c r="AG719">
        <v>9</v>
      </c>
      <c r="AH719">
        <v>13</v>
      </c>
      <c r="AI719">
        <v>14</v>
      </c>
      <c r="AJ719">
        <v>0</v>
      </c>
      <c r="AK719">
        <v>8</v>
      </c>
      <c r="AL719" t="s">
        <v>1059</v>
      </c>
      <c r="AM719" t="s">
        <v>84</v>
      </c>
      <c r="AN719" t="s">
        <v>1060</v>
      </c>
      <c r="AO719" t="s">
        <v>7199</v>
      </c>
      <c r="AP719" t="s">
        <v>74</v>
      </c>
      <c r="AQ719" t="s">
        <v>74</v>
      </c>
      <c r="AR719" t="s">
        <v>7200</v>
      </c>
      <c r="AS719" t="s">
        <v>7201</v>
      </c>
      <c r="AT719" t="s">
        <v>74</v>
      </c>
      <c r="AU719">
        <v>1992</v>
      </c>
      <c r="AV719">
        <v>34</v>
      </c>
      <c r="AW719" t="s">
        <v>1164</v>
      </c>
      <c r="AX719" t="s">
        <v>74</v>
      </c>
      <c r="AY719" t="s">
        <v>74</v>
      </c>
      <c r="AZ719" t="s">
        <v>74</v>
      </c>
      <c r="BA719" t="s">
        <v>74</v>
      </c>
      <c r="BB719">
        <v>201</v>
      </c>
      <c r="BC719">
        <v>205</v>
      </c>
      <c r="BD719" t="s">
        <v>74</v>
      </c>
      <c r="BE719" t="s">
        <v>7202</v>
      </c>
      <c r="BF719" t="str">
        <f>HYPERLINK("http://dx.doi.org/10.1016/0141-1136(92)90108-X","http://dx.doi.org/10.1016/0141-1136(92)90108-X")</f>
        <v>http://dx.doi.org/10.1016/0141-1136(92)90108-X</v>
      </c>
      <c r="BG719" t="s">
        <v>74</v>
      </c>
      <c r="BH719" t="s">
        <v>74</v>
      </c>
      <c r="BI719">
        <v>5</v>
      </c>
      <c r="BJ719" t="s">
        <v>7203</v>
      </c>
      <c r="BK719" t="s">
        <v>661</v>
      </c>
      <c r="BL719" t="s">
        <v>7204</v>
      </c>
      <c r="BM719" t="s">
        <v>7205</v>
      </c>
      <c r="BN719" t="s">
        <v>74</v>
      </c>
      <c r="BO719" t="s">
        <v>74</v>
      </c>
      <c r="BP719" t="s">
        <v>74</v>
      </c>
      <c r="BQ719" t="s">
        <v>74</v>
      </c>
      <c r="BR719" t="s">
        <v>95</v>
      </c>
      <c r="BS719" t="s">
        <v>7206</v>
      </c>
      <c r="BT719" t="str">
        <f>HYPERLINK("https%3A%2F%2Fwww.webofscience.com%2Fwos%2Fwoscc%2Ffull-record%2FWOS:A1992KB00500036","View Full Record in Web of Science")</f>
        <v>View Full Record in Web of Science</v>
      </c>
    </row>
    <row r="720" spans="1:72" x14ac:dyDescent="0.15">
      <c r="A720" t="s">
        <v>72</v>
      </c>
      <c r="B720" t="s">
        <v>7207</v>
      </c>
      <c r="C720" t="s">
        <v>74</v>
      </c>
      <c r="D720" t="s">
        <v>74</v>
      </c>
      <c r="E720" t="s">
        <v>74</v>
      </c>
      <c r="F720" t="s">
        <v>7207</v>
      </c>
      <c r="G720" t="s">
        <v>74</v>
      </c>
      <c r="H720" t="s">
        <v>74</v>
      </c>
      <c r="I720" t="s">
        <v>7208</v>
      </c>
      <c r="J720" t="s">
        <v>7189</v>
      </c>
      <c r="K720" t="s">
        <v>74</v>
      </c>
      <c r="L720" t="s">
        <v>74</v>
      </c>
      <c r="M720" t="s">
        <v>77</v>
      </c>
      <c r="N720" t="s">
        <v>647</v>
      </c>
      <c r="O720" t="s">
        <v>7190</v>
      </c>
      <c r="P720" t="s">
        <v>7191</v>
      </c>
      <c r="Q720" t="s">
        <v>7192</v>
      </c>
      <c r="R720" t="s">
        <v>74</v>
      </c>
      <c r="S720" t="s">
        <v>7193</v>
      </c>
      <c r="T720" t="s">
        <v>74</v>
      </c>
      <c r="U720" t="s">
        <v>74</v>
      </c>
      <c r="V720" t="s">
        <v>7209</v>
      </c>
      <c r="W720" t="s">
        <v>7210</v>
      </c>
      <c r="X720" t="s">
        <v>7211</v>
      </c>
      <c r="Y720" t="s">
        <v>74</v>
      </c>
      <c r="Z720" t="s">
        <v>74</v>
      </c>
      <c r="AA720" t="s">
        <v>74</v>
      </c>
      <c r="AB720" t="s">
        <v>74</v>
      </c>
      <c r="AC720" t="s">
        <v>74</v>
      </c>
      <c r="AD720" t="s">
        <v>74</v>
      </c>
      <c r="AE720" t="s">
        <v>74</v>
      </c>
      <c r="AF720" t="s">
        <v>74</v>
      </c>
      <c r="AG720">
        <v>9</v>
      </c>
      <c r="AH720">
        <v>5</v>
      </c>
      <c r="AI720">
        <v>5</v>
      </c>
      <c r="AJ720">
        <v>0</v>
      </c>
      <c r="AK720">
        <v>2</v>
      </c>
      <c r="AL720" t="s">
        <v>1059</v>
      </c>
      <c r="AM720" t="s">
        <v>84</v>
      </c>
      <c r="AN720" t="s">
        <v>1060</v>
      </c>
      <c r="AO720" t="s">
        <v>7199</v>
      </c>
      <c r="AP720" t="s">
        <v>74</v>
      </c>
      <c r="AQ720" t="s">
        <v>74</v>
      </c>
      <c r="AR720" t="s">
        <v>7200</v>
      </c>
      <c r="AS720" t="s">
        <v>7201</v>
      </c>
      <c r="AT720" t="s">
        <v>74</v>
      </c>
      <c r="AU720">
        <v>1992</v>
      </c>
      <c r="AV720">
        <v>34</v>
      </c>
      <c r="AW720" t="s">
        <v>1164</v>
      </c>
      <c r="AX720" t="s">
        <v>74</v>
      </c>
      <c r="AY720" t="s">
        <v>74</v>
      </c>
      <c r="AZ720" t="s">
        <v>74</v>
      </c>
      <c r="BA720" t="s">
        <v>74</v>
      </c>
      <c r="BB720">
        <v>243</v>
      </c>
      <c r="BC720">
        <v>247</v>
      </c>
      <c r="BD720" t="s">
        <v>74</v>
      </c>
      <c r="BE720" t="s">
        <v>7212</v>
      </c>
      <c r="BF720" t="str">
        <f>HYPERLINK("http://dx.doi.org/10.1016/0141-1136(92)90115-3","http://dx.doi.org/10.1016/0141-1136(92)90115-3")</f>
        <v>http://dx.doi.org/10.1016/0141-1136(92)90115-3</v>
      </c>
      <c r="BG720" t="s">
        <v>74</v>
      </c>
      <c r="BH720" t="s">
        <v>74</v>
      </c>
      <c r="BI720">
        <v>5</v>
      </c>
      <c r="BJ720" t="s">
        <v>7203</v>
      </c>
      <c r="BK720" t="s">
        <v>661</v>
      </c>
      <c r="BL720" t="s">
        <v>7204</v>
      </c>
      <c r="BM720" t="s">
        <v>7205</v>
      </c>
      <c r="BN720" t="s">
        <v>74</v>
      </c>
      <c r="BO720" t="s">
        <v>74</v>
      </c>
      <c r="BP720" t="s">
        <v>74</v>
      </c>
      <c r="BQ720" t="s">
        <v>74</v>
      </c>
      <c r="BR720" t="s">
        <v>95</v>
      </c>
      <c r="BS720" t="s">
        <v>7213</v>
      </c>
      <c r="BT720" t="str">
        <f>HYPERLINK("https%3A%2F%2Fwww.webofscience.com%2Fwos%2Fwoscc%2Ffull-record%2FWOS:A1992KB00500043","View Full Record in Web of Science")</f>
        <v>View Full Record in Web of Science</v>
      </c>
    </row>
    <row r="721" spans="1:72" x14ac:dyDescent="0.15">
      <c r="A721" t="s">
        <v>5767</v>
      </c>
      <c r="B721" t="s">
        <v>7214</v>
      </c>
      <c r="C721" t="s">
        <v>74</v>
      </c>
      <c r="D721" t="s">
        <v>7215</v>
      </c>
      <c r="E721" t="s">
        <v>74</v>
      </c>
      <c r="F721" t="s">
        <v>7214</v>
      </c>
      <c r="G721" t="s">
        <v>74</v>
      </c>
      <c r="H721" t="s">
        <v>74</v>
      </c>
      <c r="I721" t="s">
        <v>7216</v>
      </c>
      <c r="J721" t="s">
        <v>7217</v>
      </c>
      <c r="K721" t="s">
        <v>7218</v>
      </c>
      <c r="L721" t="s">
        <v>74</v>
      </c>
      <c r="M721" t="s">
        <v>77</v>
      </c>
      <c r="N721" t="s">
        <v>5773</v>
      </c>
      <c r="O721" t="s">
        <v>7219</v>
      </c>
      <c r="P721" t="s">
        <v>7220</v>
      </c>
      <c r="Q721" t="s">
        <v>7221</v>
      </c>
      <c r="R721" t="s">
        <v>74</v>
      </c>
      <c r="S721" t="s">
        <v>74</v>
      </c>
      <c r="T721" t="s">
        <v>7222</v>
      </c>
      <c r="U721" t="s">
        <v>74</v>
      </c>
      <c r="V721" t="s">
        <v>74</v>
      </c>
      <c r="W721" t="s">
        <v>74</v>
      </c>
      <c r="X721" t="s">
        <v>74</v>
      </c>
      <c r="Y721" t="s">
        <v>74</v>
      </c>
      <c r="Z721" t="s">
        <v>74</v>
      </c>
      <c r="AA721" t="s">
        <v>74</v>
      </c>
      <c r="AB721" t="s">
        <v>7223</v>
      </c>
      <c r="AC721" t="s">
        <v>74</v>
      </c>
      <c r="AD721" t="s">
        <v>74</v>
      </c>
      <c r="AE721" t="s">
        <v>74</v>
      </c>
      <c r="AF721" t="s">
        <v>74</v>
      </c>
      <c r="AG721">
        <v>0</v>
      </c>
      <c r="AH721">
        <v>33</v>
      </c>
      <c r="AI721">
        <v>34</v>
      </c>
      <c r="AJ721">
        <v>0</v>
      </c>
      <c r="AK721">
        <v>6</v>
      </c>
      <c r="AL721" t="s">
        <v>7224</v>
      </c>
      <c r="AM721" t="s">
        <v>7225</v>
      </c>
      <c r="AN721" t="s">
        <v>7225</v>
      </c>
      <c r="AO721" t="s">
        <v>74</v>
      </c>
      <c r="AP721" t="s">
        <v>74</v>
      </c>
      <c r="AQ721" t="s">
        <v>7226</v>
      </c>
      <c r="AR721" t="s">
        <v>7227</v>
      </c>
      <c r="AS721" t="s">
        <v>74</v>
      </c>
      <c r="AT721" t="s">
        <v>74</v>
      </c>
      <c r="AU721">
        <v>1992</v>
      </c>
      <c r="AV721" t="s">
        <v>74</v>
      </c>
      <c r="AW721" t="s">
        <v>74</v>
      </c>
      <c r="AX721" t="s">
        <v>74</v>
      </c>
      <c r="AY721" t="s">
        <v>74</v>
      </c>
      <c r="AZ721" t="s">
        <v>74</v>
      </c>
      <c r="BA721" t="s">
        <v>74</v>
      </c>
      <c r="BB721">
        <v>221</v>
      </c>
      <c r="BC721">
        <v>230</v>
      </c>
      <c r="BD721" t="s">
        <v>74</v>
      </c>
      <c r="BE721" t="s">
        <v>74</v>
      </c>
      <c r="BF721" t="s">
        <v>74</v>
      </c>
      <c r="BG721" t="s">
        <v>74</v>
      </c>
      <c r="BH721" t="s">
        <v>74</v>
      </c>
      <c r="BI721">
        <v>10</v>
      </c>
      <c r="BJ721" t="s">
        <v>432</v>
      </c>
      <c r="BK721" t="s">
        <v>5781</v>
      </c>
      <c r="BL721" t="s">
        <v>433</v>
      </c>
      <c r="BM721" t="s">
        <v>7228</v>
      </c>
      <c r="BN721" t="s">
        <v>74</v>
      </c>
      <c r="BO721" t="s">
        <v>74</v>
      </c>
      <c r="BP721" t="s">
        <v>74</v>
      </c>
      <c r="BQ721" t="s">
        <v>74</v>
      </c>
      <c r="BR721" t="s">
        <v>95</v>
      </c>
      <c r="BS721" t="s">
        <v>7229</v>
      </c>
      <c r="BT721" t="str">
        <f>HYPERLINK("https%3A%2F%2Fwww.webofscience.com%2Fwos%2Fwoscc%2Ffull-record%2FWOS:A1992BX71B00032","View Full Record in Web of Science")</f>
        <v>View Full Record in Web of Science</v>
      </c>
    </row>
    <row r="722" spans="1:72" x14ac:dyDescent="0.15">
      <c r="A722" t="s">
        <v>72</v>
      </c>
      <c r="B722" t="s">
        <v>7230</v>
      </c>
      <c r="C722" t="s">
        <v>74</v>
      </c>
      <c r="D722" t="s">
        <v>74</v>
      </c>
      <c r="E722" t="s">
        <v>74</v>
      </c>
      <c r="F722" t="s">
        <v>7230</v>
      </c>
      <c r="G722" t="s">
        <v>74</v>
      </c>
      <c r="H722" t="s">
        <v>74</v>
      </c>
      <c r="I722" t="s">
        <v>7231</v>
      </c>
      <c r="J722" t="s">
        <v>439</v>
      </c>
      <c r="K722" t="s">
        <v>74</v>
      </c>
      <c r="L722" t="s">
        <v>74</v>
      </c>
      <c r="M722" t="s">
        <v>77</v>
      </c>
      <c r="N722" t="s">
        <v>78</v>
      </c>
      <c r="O722" t="s">
        <v>74</v>
      </c>
      <c r="P722" t="s">
        <v>74</v>
      </c>
      <c r="Q722" t="s">
        <v>74</v>
      </c>
      <c r="R722" t="s">
        <v>74</v>
      </c>
      <c r="S722" t="s">
        <v>74</v>
      </c>
      <c r="T722" t="s">
        <v>74</v>
      </c>
      <c r="U722" t="s">
        <v>7232</v>
      </c>
      <c r="V722" t="s">
        <v>7233</v>
      </c>
      <c r="W722" t="s">
        <v>7234</v>
      </c>
      <c r="X722" t="s">
        <v>7235</v>
      </c>
      <c r="Y722" t="s">
        <v>7236</v>
      </c>
      <c r="Z722" t="s">
        <v>74</v>
      </c>
      <c r="AA722" t="s">
        <v>74</v>
      </c>
      <c r="AB722" t="s">
        <v>74</v>
      </c>
      <c r="AC722" t="s">
        <v>74</v>
      </c>
      <c r="AD722" t="s">
        <v>74</v>
      </c>
      <c r="AE722" t="s">
        <v>74</v>
      </c>
      <c r="AF722" t="s">
        <v>74</v>
      </c>
      <c r="AG722">
        <v>72</v>
      </c>
      <c r="AH722">
        <v>102</v>
      </c>
      <c r="AI722">
        <v>110</v>
      </c>
      <c r="AJ722">
        <v>1</v>
      </c>
      <c r="AK722">
        <v>11</v>
      </c>
      <c r="AL722" t="s">
        <v>271</v>
      </c>
      <c r="AM722" t="s">
        <v>272</v>
      </c>
      <c r="AN722" t="s">
        <v>273</v>
      </c>
      <c r="AO722" t="s">
        <v>447</v>
      </c>
      <c r="AP722" t="s">
        <v>74</v>
      </c>
      <c r="AQ722" t="s">
        <v>74</v>
      </c>
      <c r="AR722" t="s">
        <v>448</v>
      </c>
      <c r="AS722" t="s">
        <v>449</v>
      </c>
      <c r="AT722" t="s">
        <v>6301</v>
      </c>
      <c r="AU722">
        <v>1992</v>
      </c>
      <c r="AV722">
        <v>103</v>
      </c>
      <c r="AW722" t="s">
        <v>277</v>
      </c>
      <c r="AX722" t="s">
        <v>74</v>
      </c>
      <c r="AY722" t="s">
        <v>74</v>
      </c>
      <c r="AZ722" t="s">
        <v>74</v>
      </c>
      <c r="BA722" t="s">
        <v>74</v>
      </c>
      <c r="BB722">
        <v>69</v>
      </c>
      <c r="BC722">
        <v>97</v>
      </c>
      <c r="BD722" t="s">
        <v>74</v>
      </c>
      <c r="BE722" t="s">
        <v>7237</v>
      </c>
      <c r="BF722" t="str">
        <f>HYPERLINK("http://dx.doi.org/10.1016/0025-3227(92)90009-7","http://dx.doi.org/10.1016/0025-3227(92)90009-7")</f>
        <v>http://dx.doi.org/10.1016/0025-3227(92)90009-7</v>
      </c>
      <c r="BG722" t="s">
        <v>74</v>
      </c>
      <c r="BH722" t="s">
        <v>74</v>
      </c>
      <c r="BI722">
        <v>29</v>
      </c>
      <c r="BJ722" t="s">
        <v>451</v>
      </c>
      <c r="BK722" t="s">
        <v>92</v>
      </c>
      <c r="BL722" t="s">
        <v>452</v>
      </c>
      <c r="BM722" t="s">
        <v>7238</v>
      </c>
      <c r="BN722" t="s">
        <v>74</v>
      </c>
      <c r="BO722" t="s">
        <v>74</v>
      </c>
      <c r="BP722" t="s">
        <v>74</v>
      </c>
      <c r="BQ722" t="s">
        <v>74</v>
      </c>
      <c r="BR722" t="s">
        <v>95</v>
      </c>
      <c r="BS722" t="s">
        <v>7239</v>
      </c>
      <c r="BT722" t="str">
        <f>HYPERLINK("https%3A%2F%2Fwww.webofscience.com%2Fwos%2Fwoscc%2Ffull-record%2FWOS:A1992HG30800004","View Full Record in Web of Science")</f>
        <v>View Full Record in Web of Science</v>
      </c>
    </row>
    <row r="723" spans="1:72" x14ac:dyDescent="0.15">
      <c r="A723" t="s">
        <v>72</v>
      </c>
      <c r="B723" t="s">
        <v>7240</v>
      </c>
      <c r="C723" t="s">
        <v>74</v>
      </c>
      <c r="D723" t="s">
        <v>74</v>
      </c>
      <c r="E723" t="s">
        <v>74</v>
      </c>
      <c r="F723" t="s">
        <v>7240</v>
      </c>
      <c r="G723" t="s">
        <v>74</v>
      </c>
      <c r="H723" t="s">
        <v>74</v>
      </c>
      <c r="I723" t="s">
        <v>7241</v>
      </c>
      <c r="J723" t="s">
        <v>439</v>
      </c>
      <c r="K723" t="s">
        <v>74</v>
      </c>
      <c r="L723" t="s">
        <v>74</v>
      </c>
      <c r="M723" t="s">
        <v>77</v>
      </c>
      <c r="N723" t="s">
        <v>78</v>
      </c>
      <c r="O723" t="s">
        <v>74</v>
      </c>
      <c r="P723" t="s">
        <v>74</v>
      </c>
      <c r="Q723" t="s">
        <v>74</v>
      </c>
      <c r="R723" t="s">
        <v>74</v>
      </c>
      <c r="S723" t="s">
        <v>74</v>
      </c>
      <c r="T723" t="s">
        <v>74</v>
      </c>
      <c r="U723" t="s">
        <v>7242</v>
      </c>
      <c r="V723" t="s">
        <v>7243</v>
      </c>
      <c r="W723" t="s">
        <v>7244</v>
      </c>
      <c r="X723" t="s">
        <v>7245</v>
      </c>
      <c r="Y723" t="s">
        <v>7246</v>
      </c>
      <c r="Z723" t="s">
        <v>74</v>
      </c>
      <c r="AA723" t="s">
        <v>74</v>
      </c>
      <c r="AB723" t="s">
        <v>7247</v>
      </c>
      <c r="AC723" t="s">
        <v>74</v>
      </c>
      <c r="AD723" t="s">
        <v>74</v>
      </c>
      <c r="AE723" t="s">
        <v>74</v>
      </c>
      <c r="AF723" t="s">
        <v>74</v>
      </c>
      <c r="AG723">
        <v>42</v>
      </c>
      <c r="AH723">
        <v>72</v>
      </c>
      <c r="AI723">
        <v>76</v>
      </c>
      <c r="AJ723">
        <v>0</v>
      </c>
      <c r="AK723">
        <v>9</v>
      </c>
      <c r="AL723" t="s">
        <v>271</v>
      </c>
      <c r="AM723" t="s">
        <v>272</v>
      </c>
      <c r="AN723" t="s">
        <v>273</v>
      </c>
      <c r="AO723" t="s">
        <v>447</v>
      </c>
      <c r="AP723" t="s">
        <v>74</v>
      </c>
      <c r="AQ723" t="s">
        <v>74</v>
      </c>
      <c r="AR723" t="s">
        <v>448</v>
      </c>
      <c r="AS723" t="s">
        <v>449</v>
      </c>
      <c r="AT723" t="s">
        <v>6301</v>
      </c>
      <c r="AU723">
        <v>1992</v>
      </c>
      <c r="AV723">
        <v>103</v>
      </c>
      <c r="AW723" t="s">
        <v>277</v>
      </c>
      <c r="AX723" t="s">
        <v>74</v>
      </c>
      <c r="AY723" t="s">
        <v>74</v>
      </c>
      <c r="AZ723" t="s">
        <v>74</v>
      </c>
      <c r="BA723" t="s">
        <v>74</v>
      </c>
      <c r="BB723">
        <v>99</v>
      </c>
      <c r="BC723">
        <v>110</v>
      </c>
      <c r="BD723" t="s">
        <v>74</v>
      </c>
      <c r="BE723" t="s">
        <v>7248</v>
      </c>
      <c r="BF723" t="str">
        <f>HYPERLINK("http://dx.doi.org/10.1016/0025-3227(92)90010-F","http://dx.doi.org/10.1016/0025-3227(92)90010-F")</f>
        <v>http://dx.doi.org/10.1016/0025-3227(92)90010-F</v>
      </c>
      <c r="BG723" t="s">
        <v>74</v>
      </c>
      <c r="BH723" t="s">
        <v>74</v>
      </c>
      <c r="BI723">
        <v>12</v>
      </c>
      <c r="BJ723" t="s">
        <v>451</v>
      </c>
      <c r="BK723" t="s">
        <v>92</v>
      </c>
      <c r="BL723" t="s">
        <v>452</v>
      </c>
      <c r="BM723" t="s">
        <v>7238</v>
      </c>
      <c r="BN723" t="s">
        <v>74</v>
      </c>
      <c r="BO723" t="s">
        <v>74</v>
      </c>
      <c r="BP723" t="s">
        <v>74</v>
      </c>
      <c r="BQ723" t="s">
        <v>74</v>
      </c>
      <c r="BR723" t="s">
        <v>95</v>
      </c>
      <c r="BS723" t="s">
        <v>7249</v>
      </c>
      <c r="BT723" t="str">
        <f>HYPERLINK("https%3A%2F%2Fwww.webofscience.com%2Fwos%2Fwoscc%2Ffull-record%2FWOS:A1992HG30800005","View Full Record in Web of Science")</f>
        <v>View Full Record in Web of Science</v>
      </c>
    </row>
    <row r="724" spans="1:72" x14ac:dyDescent="0.15">
      <c r="A724" t="s">
        <v>72</v>
      </c>
      <c r="B724" t="s">
        <v>7250</v>
      </c>
      <c r="C724" t="s">
        <v>74</v>
      </c>
      <c r="D724" t="s">
        <v>74</v>
      </c>
      <c r="E724" t="s">
        <v>74</v>
      </c>
      <c r="F724" t="s">
        <v>7250</v>
      </c>
      <c r="G724" t="s">
        <v>74</v>
      </c>
      <c r="H724" t="s">
        <v>74</v>
      </c>
      <c r="I724" t="s">
        <v>7251</v>
      </c>
      <c r="J724" t="s">
        <v>439</v>
      </c>
      <c r="K724" t="s">
        <v>74</v>
      </c>
      <c r="L724" t="s">
        <v>74</v>
      </c>
      <c r="M724" t="s">
        <v>77</v>
      </c>
      <c r="N724" t="s">
        <v>78</v>
      </c>
      <c r="O724" t="s">
        <v>74</v>
      </c>
      <c r="P724" t="s">
        <v>74</v>
      </c>
      <c r="Q724" t="s">
        <v>74</v>
      </c>
      <c r="R724" t="s">
        <v>74</v>
      </c>
      <c r="S724" t="s">
        <v>74</v>
      </c>
      <c r="T724" t="s">
        <v>74</v>
      </c>
      <c r="U724" t="s">
        <v>7252</v>
      </c>
      <c r="V724" t="s">
        <v>7253</v>
      </c>
      <c r="W724" t="s">
        <v>7254</v>
      </c>
      <c r="X724" t="s">
        <v>74</v>
      </c>
      <c r="Y724" t="s">
        <v>7255</v>
      </c>
      <c r="Z724" t="s">
        <v>74</v>
      </c>
      <c r="AA724" t="s">
        <v>74</v>
      </c>
      <c r="AB724" t="s">
        <v>74</v>
      </c>
      <c r="AC724" t="s">
        <v>74</v>
      </c>
      <c r="AD724" t="s">
        <v>74</v>
      </c>
      <c r="AE724" t="s">
        <v>74</v>
      </c>
      <c r="AF724" t="s">
        <v>74</v>
      </c>
      <c r="AG724">
        <v>30</v>
      </c>
      <c r="AH724">
        <v>14</v>
      </c>
      <c r="AI724">
        <v>14</v>
      </c>
      <c r="AJ724">
        <v>0</v>
      </c>
      <c r="AK724">
        <v>3</v>
      </c>
      <c r="AL724" t="s">
        <v>271</v>
      </c>
      <c r="AM724" t="s">
        <v>272</v>
      </c>
      <c r="AN724" t="s">
        <v>273</v>
      </c>
      <c r="AO724" t="s">
        <v>447</v>
      </c>
      <c r="AP724" t="s">
        <v>74</v>
      </c>
      <c r="AQ724" t="s">
        <v>74</v>
      </c>
      <c r="AR724" t="s">
        <v>448</v>
      </c>
      <c r="AS724" t="s">
        <v>449</v>
      </c>
      <c r="AT724" t="s">
        <v>6301</v>
      </c>
      <c r="AU724">
        <v>1992</v>
      </c>
      <c r="AV724">
        <v>103</v>
      </c>
      <c r="AW724" t="s">
        <v>277</v>
      </c>
      <c r="AX724" t="s">
        <v>74</v>
      </c>
      <c r="AY724" t="s">
        <v>74</v>
      </c>
      <c r="AZ724" t="s">
        <v>74</v>
      </c>
      <c r="BA724" t="s">
        <v>74</v>
      </c>
      <c r="BB724">
        <v>335</v>
      </c>
      <c r="BC724">
        <v>347</v>
      </c>
      <c r="BD724" t="s">
        <v>74</v>
      </c>
      <c r="BE724" t="s">
        <v>7256</v>
      </c>
      <c r="BF724" t="str">
        <f>HYPERLINK("http://dx.doi.org/10.1016/0025-3227(92)90024-C","http://dx.doi.org/10.1016/0025-3227(92)90024-C")</f>
        <v>http://dx.doi.org/10.1016/0025-3227(92)90024-C</v>
      </c>
      <c r="BG724" t="s">
        <v>74</v>
      </c>
      <c r="BH724" t="s">
        <v>74</v>
      </c>
      <c r="BI724">
        <v>13</v>
      </c>
      <c r="BJ724" t="s">
        <v>451</v>
      </c>
      <c r="BK724" t="s">
        <v>92</v>
      </c>
      <c r="BL724" t="s">
        <v>452</v>
      </c>
      <c r="BM724" t="s">
        <v>7238</v>
      </c>
      <c r="BN724" t="s">
        <v>74</v>
      </c>
      <c r="BO724" t="s">
        <v>74</v>
      </c>
      <c r="BP724" t="s">
        <v>74</v>
      </c>
      <c r="BQ724" t="s">
        <v>74</v>
      </c>
      <c r="BR724" t="s">
        <v>95</v>
      </c>
      <c r="BS724" t="s">
        <v>7257</v>
      </c>
      <c r="BT724" t="str">
        <f>HYPERLINK("https%3A%2F%2Fwww.webofscience.com%2Fwos%2Fwoscc%2Ffull-record%2FWOS:A1992HG30800019","View Full Record in Web of Science")</f>
        <v>View Full Record in Web of Science</v>
      </c>
    </row>
    <row r="725" spans="1:72" x14ac:dyDescent="0.15">
      <c r="A725" t="s">
        <v>72</v>
      </c>
      <c r="B725" t="s">
        <v>7258</v>
      </c>
      <c r="C725" t="s">
        <v>74</v>
      </c>
      <c r="D725" t="s">
        <v>74</v>
      </c>
      <c r="E725" t="s">
        <v>74</v>
      </c>
      <c r="F725" t="s">
        <v>7258</v>
      </c>
      <c r="G725" t="s">
        <v>74</v>
      </c>
      <c r="H725" t="s">
        <v>74</v>
      </c>
      <c r="I725" t="s">
        <v>7259</v>
      </c>
      <c r="J725" t="s">
        <v>7260</v>
      </c>
      <c r="K725" t="s">
        <v>74</v>
      </c>
      <c r="L725" t="s">
        <v>74</v>
      </c>
      <c r="M725" t="s">
        <v>77</v>
      </c>
      <c r="N725" t="s">
        <v>78</v>
      </c>
      <c r="O725" t="s">
        <v>74</v>
      </c>
      <c r="P725" t="s">
        <v>74</v>
      </c>
      <c r="Q725" t="s">
        <v>74</v>
      </c>
      <c r="R725" t="s">
        <v>74</v>
      </c>
      <c r="S725" t="s">
        <v>74</v>
      </c>
      <c r="T725" t="s">
        <v>7261</v>
      </c>
      <c r="U725" t="s">
        <v>7262</v>
      </c>
      <c r="V725" t="s">
        <v>7263</v>
      </c>
      <c r="W725" t="s">
        <v>7264</v>
      </c>
      <c r="X725" t="s">
        <v>7265</v>
      </c>
      <c r="Y725" t="s">
        <v>74</v>
      </c>
      <c r="Z725" t="s">
        <v>74</v>
      </c>
      <c r="AA725" t="s">
        <v>74</v>
      </c>
      <c r="AB725" t="s">
        <v>7266</v>
      </c>
      <c r="AC725" t="s">
        <v>74</v>
      </c>
      <c r="AD725" t="s">
        <v>74</v>
      </c>
      <c r="AE725" t="s">
        <v>74</v>
      </c>
      <c r="AF725" t="s">
        <v>74</v>
      </c>
      <c r="AG725">
        <v>23</v>
      </c>
      <c r="AH725">
        <v>50</v>
      </c>
      <c r="AI725">
        <v>51</v>
      </c>
      <c r="AJ725">
        <v>1</v>
      </c>
      <c r="AK725">
        <v>9</v>
      </c>
      <c r="AL725" t="s">
        <v>7267</v>
      </c>
      <c r="AM725" t="s">
        <v>617</v>
      </c>
      <c r="AN725" t="s">
        <v>6155</v>
      </c>
      <c r="AO725" t="s">
        <v>7268</v>
      </c>
      <c r="AP725" t="s">
        <v>74</v>
      </c>
      <c r="AQ725" t="s">
        <v>74</v>
      </c>
      <c r="AR725" t="s">
        <v>7269</v>
      </c>
      <c r="AS725" t="s">
        <v>7270</v>
      </c>
      <c r="AT725" t="s">
        <v>6301</v>
      </c>
      <c r="AU725">
        <v>1992</v>
      </c>
      <c r="AV725">
        <v>8</v>
      </c>
      <c r="AW725">
        <v>1</v>
      </c>
      <c r="AX725" t="s">
        <v>74</v>
      </c>
      <c r="AY725" t="s">
        <v>74</v>
      </c>
      <c r="AZ725" t="s">
        <v>74</v>
      </c>
      <c r="BA725" t="s">
        <v>74</v>
      </c>
      <c r="BB725">
        <v>37</v>
      </c>
      <c r="BC725">
        <v>43</v>
      </c>
      <c r="BD725" t="s">
        <v>74</v>
      </c>
      <c r="BE725" t="s">
        <v>7271</v>
      </c>
      <c r="BF725" t="str">
        <f>HYPERLINK("http://dx.doi.org/10.1111/j.1748-7692.1992.tb00123.x","http://dx.doi.org/10.1111/j.1748-7692.1992.tb00123.x")</f>
        <v>http://dx.doi.org/10.1111/j.1748-7692.1992.tb00123.x</v>
      </c>
      <c r="BG725" t="s">
        <v>74</v>
      </c>
      <c r="BH725" t="s">
        <v>74</v>
      </c>
      <c r="BI725">
        <v>7</v>
      </c>
      <c r="BJ725" t="s">
        <v>2367</v>
      </c>
      <c r="BK725" t="s">
        <v>92</v>
      </c>
      <c r="BL725" t="s">
        <v>2367</v>
      </c>
      <c r="BM725" t="s">
        <v>7272</v>
      </c>
      <c r="BN725" t="s">
        <v>74</v>
      </c>
      <c r="BO725" t="s">
        <v>74</v>
      </c>
      <c r="BP725" t="s">
        <v>74</v>
      </c>
      <c r="BQ725" t="s">
        <v>74</v>
      </c>
      <c r="BR725" t="s">
        <v>95</v>
      </c>
      <c r="BS725" t="s">
        <v>7273</v>
      </c>
      <c r="BT725" t="str">
        <f>HYPERLINK("https%3A%2F%2Fwww.webofscience.com%2Fwos%2Fwoscc%2Ffull-record%2FWOS:A1992HD20800004","View Full Record in Web of Science")</f>
        <v>View Full Record in Web of Science</v>
      </c>
    </row>
    <row r="726" spans="1:72" x14ac:dyDescent="0.15">
      <c r="A726" t="s">
        <v>72</v>
      </c>
      <c r="B726" t="s">
        <v>7274</v>
      </c>
      <c r="C726" t="s">
        <v>74</v>
      </c>
      <c r="D726" t="s">
        <v>74</v>
      </c>
      <c r="E726" t="s">
        <v>74</v>
      </c>
      <c r="F726" t="s">
        <v>7274</v>
      </c>
      <c r="G726" t="s">
        <v>74</v>
      </c>
      <c r="H726" t="s">
        <v>74</v>
      </c>
      <c r="I726" t="s">
        <v>7275</v>
      </c>
      <c r="J726" t="s">
        <v>3581</v>
      </c>
      <c r="K726" t="s">
        <v>74</v>
      </c>
      <c r="L726" t="s">
        <v>74</v>
      </c>
      <c r="M726" t="s">
        <v>77</v>
      </c>
      <c r="N726" t="s">
        <v>78</v>
      </c>
      <c r="O726" t="s">
        <v>74</v>
      </c>
      <c r="P726" t="s">
        <v>74</v>
      </c>
      <c r="Q726" t="s">
        <v>74</v>
      </c>
      <c r="R726" t="s">
        <v>74</v>
      </c>
      <c r="S726" t="s">
        <v>74</v>
      </c>
      <c r="T726" t="s">
        <v>74</v>
      </c>
      <c r="U726" t="s">
        <v>7276</v>
      </c>
      <c r="V726" t="s">
        <v>7277</v>
      </c>
      <c r="W726" t="s">
        <v>74</v>
      </c>
      <c r="X726" t="s">
        <v>74</v>
      </c>
      <c r="Y726" t="s">
        <v>7278</v>
      </c>
      <c r="Z726" t="s">
        <v>74</v>
      </c>
      <c r="AA726" t="s">
        <v>74</v>
      </c>
      <c r="AB726" t="s">
        <v>74</v>
      </c>
      <c r="AC726" t="s">
        <v>74</v>
      </c>
      <c r="AD726" t="s">
        <v>74</v>
      </c>
      <c r="AE726" t="s">
        <v>74</v>
      </c>
      <c r="AF726" t="s">
        <v>74</v>
      </c>
      <c r="AG726">
        <v>22</v>
      </c>
      <c r="AH726">
        <v>52</v>
      </c>
      <c r="AI726">
        <v>62</v>
      </c>
      <c r="AJ726">
        <v>0</v>
      </c>
      <c r="AK726">
        <v>22</v>
      </c>
      <c r="AL726" t="s">
        <v>255</v>
      </c>
      <c r="AM726" t="s">
        <v>84</v>
      </c>
      <c r="AN726" t="s">
        <v>1940</v>
      </c>
      <c r="AO726" t="s">
        <v>3583</v>
      </c>
      <c r="AP726" t="s">
        <v>3584</v>
      </c>
      <c r="AQ726" t="s">
        <v>74</v>
      </c>
      <c r="AR726" t="s">
        <v>3585</v>
      </c>
      <c r="AS726" t="s">
        <v>3586</v>
      </c>
      <c r="AT726" t="s">
        <v>74</v>
      </c>
      <c r="AU726">
        <v>1992</v>
      </c>
      <c r="AV726">
        <v>25</v>
      </c>
      <c r="AW726" t="s">
        <v>1164</v>
      </c>
      <c r="AX726" t="s">
        <v>74</v>
      </c>
      <c r="AY726" t="s">
        <v>74</v>
      </c>
      <c r="AZ726" t="s">
        <v>74</v>
      </c>
      <c r="BA726" t="s">
        <v>74</v>
      </c>
      <c r="BB726">
        <v>51</v>
      </c>
      <c r="BC726">
        <v>53</v>
      </c>
      <c r="BD726" t="s">
        <v>74</v>
      </c>
      <c r="BE726" t="s">
        <v>7279</v>
      </c>
      <c r="BF726" t="str">
        <f>HYPERLINK("http://dx.doi.org/10.1016/0025-326X(92)90185-9","http://dx.doi.org/10.1016/0025-326X(92)90185-9")</f>
        <v>http://dx.doi.org/10.1016/0025-326X(92)90185-9</v>
      </c>
      <c r="BG726" t="s">
        <v>74</v>
      </c>
      <c r="BH726" t="s">
        <v>74</v>
      </c>
      <c r="BI726">
        <v>3</v>
      </c>
      <c r="BJ726" t="s">
        <v>3588</v>
      </c>
      <c r="BK726" t="s">
        <v>92</v>
      </c>
      <c r="BL726" t="s">
        <v>3589</v>
      </c>
      <c r="BM726" t="s">
        <v>7280</v>
      </c>
      <c r="BN726" t="s">
        <v>74</v>
      </c>
      <c r="BO726" t="s">
        <v>74</v>
      </c>
      <c r="BP726" t="s">
        <v>74</v>
      </c>
      <c r="BQ726" t="s">
        <v>74</v>
      </c>
      <c r="BR726" t="s">
        <v>95</v>
      </c>
      <c r="BS726" t="s">
        <v>7281</v>
      </c>
      <c r="BT726" t="str">
        <f>HYPERLINK("https%3A%2F%2Fwww.webofscience.com%2Fwos%2Fwoscc%2Ffull-record%2FWOS:A1992KC05000013","View Full Record in Web of Science")</f>
        <v>View Full Record in Web of Science</v>
      </c>
    </row>
    <row r="727" spans="1:72" x14ac:dyDescent="0.15">
      <c r="A727" t="s">
        <v>72</v>
      </c>
      <c r="B727" t="s">
        <v>7282</v>
      </c>
      <c r="C727" t="s">
        <v>74</v>
      </c>
      <c r="D727" t="s">
        <v>74</v>
      </c>
      <c r="E727" t="s">
        <v>74</v>
      </c>
      <c r="F727" t="s">
        <v>7282</v>
      </c>
      <c r="G727" t="s">
        <v>74</v>
      </c>
      <c r="H727" t="s">
        <v>74</v>
      </c>
      <c r="I727" t="s">
        <v>7283</v>
      </c>
      <c r="J727" t="s">
        <v>3581</v>
      </c>
      <c r="K727" t="s">
        <v>74</v>
      </c>
      <c r="L727" t="s">
        <v>74</v>
      </c>
      <c r="M727" t="s">
        <v>77</v>
      </c>
      <c r="N727" t="s">
        <v>78</v>
      </c>
      <c r="O727" t="s">
        <v>74</v>
      </c>
      <c r="P727" t="s">
        <v>74</v>
      </c>
      <c r="Q727" t="s">
        <v>74</v>
      </c>
      <c r="R727" t="s">
        <v>74</v>
      </c>
      <c r="S727" t="s">
        <v>74</v>
      </c>
      <c r="T727" t="s">
        <v>74</v>
      </c>
      <c r="U727" t="s">
        <v>7284</v>
      </c>
      <c r="V727" t="s">
        <v>7285</v>
      </c>
      <c r="W727" t="s">
        <v>74</v>
      </c>
      <c r="X727" t="s">
        <v>74</v>
      </c>
      <c r="Y727" t="s">
        <v>7286</v>
      </c>
      <c r="Z727" t="s">
        <v>74</v>
      </c>
      <c r="AA727" t="s">
        <v>74</v>
      </c>
      <c r="AB727" t="s">
        <v>74</v>
      </c>
      <c r="AC727" t="s">
        <v>74</v>
      </c>
      <c r="AD727" t="s">
        <v>74</v>
      </c>
      <c r="AE727" t="s">
        <v>74</v>
      </c>
      <c r="AF727" t="s">
        <v>74</v>
      </c>
      <c r="AG727">
        <v>14</v>
      </c>
      <c r="AH727">
        <v>2</v>
      </c>
      <c r="AI727">
        <v>2</v>
      </c>
      <c r="AJ727">
        <v>0</v>
      </c>
      <c r="AK727">
        <v>1</v>
      </c>
      <c r="AL727" t="s">
        <v>255</v>
      </c>
      <c r="AM727" t="s">
        <v>84</v>
      </c>
      <c r="AN727" t="s">
        <v>1940</v>
      </c>
      <c r="AO727" t="s">
        <v>3583</v>
      </c>
      <c r="AP727" t="s">
        <v>3584</v>
      </c>
      <c r="AQ727" t="s">
        <v>74</v>
      </c>
      <c r="AR727" t="s">
        <v>3585</v>
      </c>
      <c r="AS727" t="s">
        <v>3586</v>
      </c>
      <c r="AT727" t="s">
        <v>74</v>
      </c>
      <c r="AU727">
        <v>1992</v>
      </c>
      <c r="AV727">
        <v>25</v>
      </c>
      <c r="AW727" t="s">
        <v>7287</v>
      </c>
      <c r="AX727" t="s">
        <v>74</v>
      </c>
      <c r="AY727" t="s">
        <v>74</v>
      </c>
      <c r="AZ727" t="s">
        <v>74</v>
      </c>
      <c r="BA727" t="s">
        <v>74</v>
      </c>
      <c r="BB727">
        <v>231</v>
      </c>
      <c r="BC727">
        <v>232</v>
      </c>
      <c r="BD727" t="s">
        <v>74</v>
      </c>
      <c r="BE727" t="s">
        <v>7288</v>
      </c>
      <c r="BF727" t="str">
        <f>HYPERLINK("http://dx.doi.org/10.1016/0025-326X(92)90674-U","http://dx.doi.org/10.1016/0025-326X(92)90674-U")</f>
        <v>http://dx.doi.org/10.1016/0025-326X(92)90674-U</v>
      </c>
      <c r="BG727" t="s">
        <v>74</v>
      </c>
      <c r="BH727" t="s">
        <v>74</v>
      </c>
      <c r="BI727">
        <v>2</v>
      </c>
      <c r="BJ727" t="s">
        <v>3588</v>
      </c>
      <c r="BK727" t="s">
        <v>92</v>
      </c>
      <c r="BL727" t="s">
        <v>3589</v>
      </c>
      <c r="BM727" t="s">
        <v>7289</v>
      </c>
      <c r="BN727" t="s">
        <v>74</v>
      </c>
      <c r="BO727" t="s">
        <v>74</v>
      </c>
      <c r="BP727" t="s">
        <v>74</v>
      </c>
      <c r="BQ727" t="s">
        <v>74</v>
      </c>
      <c r="BR727" t="s">
        <v>95</v>
      </c>
      <c r="BS727" t="s">
        <v>7290</v>
      </c>
      <c r="BT727" t="str">
        <f>HYPERLINK("https%3A%2F%2Fwww.webofscience.com%2Fwos%2Fwoscc%2Ffull-record%2FWOS:A1992KX53100004","View Full Record in Web of Science")</f>
        <v>View Full Record in Web of Science</v>
      </c>
    </row>
    <row r="728" spans="1:72" x14ac:dyDescent="0.15">
      <c r="A728" t="s">
        <v>72</v>
      </c>
      <c r="B728" t="s">
        <v>7291</v>
      </c>
      <c r="C728" t="s">
        <v>74</v>
      </c>
      <c r="D728" t="s">
        <v>74</v>
      </c>
      <c r="E728" t="s">
        <v>74</v>
      </c>
      <c r="F728" t="s">
        <v>7291</v>
      </c>
      <c r="G728" t="s">
        <v>74</v>
      </c>
      <c r="H728" t="s">
        <v>74</v>
      </c>
      <c r="I728" t="s">
        <v>7292</v>
      </c>
      <c r="J728" t="s">
        <v>3581</v>
      </c>
      <c r="K728" t="s">
        <v>74</v>
      </c>
      <c r="L728" t="s">
        <v>74</v>
      </c>
      <c r="M728" t="s">
        <v>77</v>
      </c>
      <c r="N728" t="s">
        <v>78</v>
      </c>
      <c r="O728" t="s">
        <v>74</v>
      </c>
      <c r="P728" t="s">
        <v>74</v>
      </c>
      <c r="Q728" t="s">
        <v>74</v>
      </c>
      <c r="R728" t="s">
        <v>74</v>
      </c>
      <c r="S728" t="s">
        <v>74</v>
      </c>
      <c r="T728" t="s">
        <v>74</v>
      </c>
      <c r="U728" t="s">
        <v>4298</v>
      </c>
      <c r="V728" t="s">
        <v>7293</v>
      </c>
      <c r="W728" t="s">
        <v>74</v>
      </c>
      <c r="X728" t="s">
        <v>74</v>
      </c>
      <c r="Y728" t="s">
        <v>7294</v>
      </c>
      <c r="Z728" t="s">
        <v>74</v>
      </c>
      <c r="AA728" t="s">
        <v>74</v>
      </c>
      <c r="AB728" t="s">
        <v>74</v>
      </c>
      <c r="AC728" t="s">
        <v>74</v>
      </c>
      <c r="AD728" t="s">
        <v>74</v>
      </c>
      <c r="AE728" t="s">
        <v>74</v>
      </c>
      <c r="AF728" t="s">
        <v>74</v>
      </c>
      <c r="AG728">
        <v>17</v>
      </c>
      <c r="AH728">
        <v>8</v>
      </c>
      <c r="AI728">
        <v>8</v>
      </c>
      <c r="AJ728">
        <v>0</v>
      </c>
      <c r="AK728">
        <v>2</v>
      </c>
      <c r="AL728" t="s">
        <v>255</v>
      </c>
      <c r="AM728" t="s">
        <v>84</v>
      </c>
      <c r="AN728" t="s">
        <v>1940</v>
      </c>
      <c r="AO728" t="s">
        <v>3583</v>
      </c>
      <c r="AP728" t="s">
        <v>3584</v>
      </c>
      <c r="AQ728" t="s">
        <v>74</v>
      </c>
      <c r="AR728" t="s">
        <v>3585</v>
      </c>
      <c r="AS728" t="s">
        <v>3586</v>
      </c>
      <c r="AT728" t="s">
        <v>74</v>
      </c>
      <c r="AU728">
        <v>1992</v>
      </c>
      <c r="AV728">
        <v>25</v>
      </c>
      <c r="AW728" t="s">
        <v>7287</v>
      </c>
      <c r="AX728" t="s">
        <v>74</v>
      </c>
      <c r="AY728" t="s">
        <v>74</v>
      </c>
      <c r="AZ728" t="s">
        <v>74</v>
      </c>
      <c r="BA728" t="s">
        <v>74</v>
      </c>
      <c r="BB728">
        <v>233</v>
      </c>
      <c r="BC728">
        <v>238</v>
      </c>
      <c r="BD728" t="s">
        <v>74</v>
      </c>
      <c r="BE728" t="s">
        <v>7295</v>
      </c>
      <c r="BF728" t="str">
        <f>HYPERLINK("http://dx.doi.org/10.1016/0025-326X(92)90675-V","http://dx.doi.org/10.1016/0025-326X(92)90675-V")</f>
        <v>http://dx.doi.org/10.1016/0025-326X(92)90675-V</v>
      </c>
      <c r="BG728" t="s">
        <v>74</v>
      </c>
      <c r="BH728" t="s">
        <v>74</v>
      </c>
      <c r="BI728">
        <v>6</v>
      </c>
      <c r="BJ728" t="s">
        <v>3588</v>
      </c>
      <c r="BK728" t="s">
        <v>92</v>
      </c>
      <c r="BL728" t="s">
        <v>3589</v>
      </c>
      <c r="BM728" t="s">
        <v>7289</v>
      </c>
      <c r="BN728" t="s">
        <v>74</v>
      </c>
      <c r="BO728" t="s">
        <v>74</v>
      </c>
      <c r="BP728" t="s">
        <v>74</v>
      </c>
      <c r="BQ728" t="s">
        <v>74</v>
      </c>
      <c r="BR728" t="s">
        <v>95</v>
      </c>
      <c r="BS728" t="s">
        <v>7296</v>
      </c>
      <c r="BT728" t="str">
        <f>HYPERLINK("https%3A%2F%2Fwww.webofscience.com%2Fwos%2Fwoscc%2Ffull-record%2FWOS:A1992KX53100005","View Full Record in Web of Science")</f>
        <v>View Full Record in Web of Science</v>
      </c>
    </row>
    <row r="729" spans="1:72" x14ac:dyDescent="0.15">
      <c r="A729" t="s">
        <v>72</v>
      </c>
      <c r="B729" t="s">
        <v>7297</v>
      </c>
      <c r="C729" t="s">
        <v>74</v>
      </c>
      <c r="D729" t="s">
        <v>74</v>
      </c>
      <c r="E729" t="s">
        <v>74</v>
      </c>
      <c r="F729" t="s">
        <v>7297</v>
      </c>
      <c r="G729" t="s">
        <v>74</v>
      </c>
      <c r="H729" t="s">
        <v>74</v>
      </c>
      <c r="I729" t="s">
        <v>7298</v>
      </c>
      <c r="J729" t="s">
        <v>3581</v>
      </c>
      <c r="K729" t="s">
        <v>74</v>
      </c>
      <c r="L729" t="s">
        <v>74</v>
      </c>
      <c r="M729" t="s">
        <v>77</v>
      </c>
      <c r="N729" t="s">
        <v>156</v>
      </c>
      <c r="O729" t="s">
        <v>74</v>
      </c>
      <c r="P729" t="s">
        <v>74</v>
      </c>
      <c r="Q729" t="s">
        <v>74</v>
      </c>
      <c r="R729" t="s">
        <v>74</v>
      </c>
      <c r="S729" t="s">
        <v>74</v>
      </c>
      <c r="T729" t="s">
        <v>74</v>
      </c>
      <c r="U729" t="s">
        <v>74</v>
      </c>
      <c r="V729" t="s">
        <v>7299</v>
      </c>
      <c r="W729" t="s">
        <v>74</v>
      </c>
      <c r="X729" t="s">
        <v>74</v>
      </c>
      <c r="Y729" t="s">
        <v>7300</v>
      </c>
      <c r="Z729" t="s">
        <v>74</v>
      </c>
      <c r="AA729" t="s">
        <v>74</v>
      </c>
      <c r="AB729" t="s">
        <v>74</v>
      </c>
      <c r="AC729" t="s">
        <v>74</v>
      </c>
      <c r="AD729" t="s">
        <v>74</v>
      </c>
      <c r="AE729" t="s">
        <v>74</v>
      </c>
      <c r="AF729" t="s">
        <v>74</v>
      </c>
      <c r="AG729">
        <v>66</v>
      </c>
      <c r="AH729">
        <v>5</v>
      </c>
      <c r="AI729">
        <v>5</v>
      </c>
      <c r="AJ729">
        <v>0</v>
      </c>
      <c r="AK729">
        <v>19</v>
      </c>
      <c r="AL729" t="s">
        <v>255</v>
      </c>
      <c r="AM729" t="s">
        <v>84</v>
      </c>
      <c r="AN729" t="s">
        <v>1940</v>
      </c>
      <c r="AO729" t="s">
        <v>3583</v>
      </c>
      <c r="AP729" t="s">
        <v>3584</v>
      </c>
      <c r="AQ729" t="s">
        <v>74</v>
      </c>
      <c r="AR729" t="s">
        <v>3585</v>
      </c>
      <c r="AS729" t="s">
        <v>3586</v>
      </c>
      <c r="AT729" t="s">
        <v>74</v>
      </c>
      <c r="AU729">
        <v>1992</v>
      </c>
      <c r="AV729">
        <v>25</v>
      </c>
      <c r="AW729" t="s">
        <v>7287</v>
      </c>
      <c r="AX729" t="s">
        <v>74</v>
      </c>
      <c r="AY729" t="s">
        <v>74</v>
      </c>
      <c r="AZ729" t="s">
        <v>74</v>
      </c>
      <c r="BA729" t="s">
        <v>74</v>
      </c>
      <c r="BB729">
        <v>239</v>
      </c>
      <c r="BC729">
        <v>249</v>
      </c>
      <c r="BD729" t="s">
        <v>74</v>
      </c>
      <c r="BE729" t="s">
        <v>7301</v>
      </c>
      <c r="BF729" t="str">
        <f>HYPERLINK("http://dx.doi.org/10.1016/0025-326X(92)90676-W","http://dx.doi.org/10.1016/0025-326X(92)90676-W")</f>
        <v>http://dx.doi.org/10.1016/0025-326X(92)90676-W</v>
      </c>
      <c r="BG729" t="s">
        <v>74</v>
      </c>
      <c r="BH729" t="s">
        <v>74</v>
      </c>
      <c r="BI729">
        <v>11</v>
      </c>
      <c r="BJ729" t="s">
        <v>3588</v>
      </c>
      <c r="BK729" t="s">
        <v>92</v>
      </c>
      <c r="BL729" t="s">
        <v>3589</v>
      </c>
      <c r="BM729" t="s">
        <v>7289</v>
      </c>
      <c r="BN729" t="s">
        <v>74</v>
      </c>
      <c r="BO729" t="s">
        <v>74</v>
      </c>
      <c r="BP729" t="s">
        <v>74</v>
      </c>
      <c r="BQ729" t="s">
        <v>74</v>
      </c>
      <c r="BR729" t="s">
        <v>95</v>
      </c>
      <c r="BS729" t="s">
        <v>7302</v>
      </c>
      <c r="BT729" t="str">
        <f>HYPERLINK("https%3A%2F%2Fwww.webofscience.com%2Fwos%2Fwoscc%2Ffull-record%2FWOS:A1992KX53100006","View Full Record in Web of Science")</f>
        <v>View Full Record in Web of Science</v>
      </c>
    </row>
    <row r="730" spans="1:72" x14ac:dyDescent="0.15">
      <c r="A730" t="s">
        <v>72</v>
      </c>
      <c r="B730" t="s">
        <v>7303</v>
      </c>
      <c r="C730" t="s">
        <v>74</v>
      </c>
      <c r="D730" t="s">
        <v>74</v>
      </c>
      <c r="E730" t="s">
        <v>74</v>
      </c>
      <c r="F730" t="s">
        <v>7303</v>
      </c>
      <c r="G730" t="s">
        <v>74</v>
      </c>
      <c r="H730" t="s">
        <v>74</v>
      </c>
      <c r="I730" t="s">
        <v>7304</v>
      </c>
      <c r="J730" t="s">
        <v>3581</v>
      </c>
      <c r="K730" t="s">
        <v>74</v>
      </c>
      <c r="L730" t="s">
        <v>74</v>
      </c>
      <c r="M730" t="s">
        <v>77</v>
      </c>
      <c r="N730" t="s">
        <v>156</v>
      </c>
      <c r="O730" t="s">
        <v>74</v>
      </c>
      <c r="P730" t="s">
        <v>74</v>
      </c>
      <c r="Q730" t="s">
        <v>74</v>
      </c>
      <c r="R730" t="s">
        <v>74</v>
      </c>
      <c r="S730" t="s">
        <v>74</v>
      </c>
      <c r="T730" t="s">
        <v>74</v>
      </c>
      <c r="U730" t="s">
        <v>74</v>
      </c>
      <c r="V730" t="s">
        <v>7305</v>
      </c>
      <c r="W730" t="s">
        <v>74</v>
      </c>
      <c r="X730" t="s">
        <v>74</v>
      </c>
      <c r="Y730" t="s">
        <v>7306</v>
      </c>
      <c r="Z730" t="s">
        <v>74</v>
      </c>
      <c r="AA730" t="s">
        <v>74</v>
      </c>
      <c r="AB730" t="s">
        <v>74</v>
      </c>
      <c r="AC730" t="s">
        <v>74</v>
      </c>
      <c r="AD730" t="s">
        <v>74</v>
      </c>
      <c r="AE730" t="s">
        <v>74</v>
      </c>
      <c r="AF730" t="s">
        <v>74</v>
      </c>
      <c r="AG730">
        <v>7</v>
      </c>
      <c r="AH730">
        <v>2</v>
      </c>
      <c r="AI730">
        <v>2</v>
      </c>
      <c r="AJ730">
        <v>0</v>
      </c>
      <c r="AK730">
        <v>3</v>
      </c>
      <c r="AL730" t="s">
        <v>255</v>
      </c>
      <c r="AM730" t="s">
        <v>84</v>
      </c>
      <c r="AN730" t="s">
        <v>1940</v>
      </c>
      <c r="AO730" t="s">
        <v>3583</v>
      </c>
      <c r="AP730" t="s">
        <v>3584</v>
      </c>
      <c r="AQ730" t="s">
        <v>74</v>
      </c>
      <c r="AR730" t="s">
        <v>3585</v>
      </c>
      <c r="AS730" t="s">
        <v>3586</v>
      </c>
      <c r="AT730" t="s">
        <v>74</v>
      </c>
      <c r="AU730">
        <v>1992</v>
      </c>
      <c r="AV730">
        <v>25</v>
      </c>
      <c r="AW730" t="s">
        <v>7287</v>
      </c>
      <c r="AX730" t="s">
        <v>74</v>
      </c>
      <c r="AY730" t="s">
        <v>74</v>
      </c>
      <c r="AZ730" t="s">
        <v>74</v>
      </c>
      <c r="BA730" t="s">
        <v>74</v>
      </c>
      <c r="BB730">
        <v>250</v>
      </c>
      <c r="BC730">
        <v>252</v>
      </c>
      <c r="BD730" t="s">
        <v>74</v>
      </c>
      <c r="BE730" t="s">
        <v>7307</v>
      </c>
      <c r="BF730" t="str">
        <f>HYPERLINK("http://dx.doi.org/10.1016/0025-326X(92)90677-X","http://dx.doi.org/10.1016/0025-326X(92)90677-X")</f>
        <v>http://dx.doi.org/10.1016/0025-326X(92)90677-X</v>
      </c>
      <c r="BG730" t="s">
        <v>74</v>
      </c>
      <c r="BH730" t="s">
        <v>74</v>
      </c>
      <c r="BI730">
        <v>3</v>
      </c>
      <c r="BJ730" t="s">
        <v>3588</v>
      </c>
      <c r="BK730" t="s">
        <v>92</v>
      </c>
      <c r="BL730" t="s">
        <v>3589</v>
      </c>
      <c r="BM730" t="s">
        <v>7289</v>
      </c>
      <c r="BN730" t="s">
        <v>74</v>
      </c>
      <c r="BO730" t="s">
        <v>74</v>
      </c>
      <c r="BP730" t="s">
        <v>74</v>
      </c>
      <c r="BQ730" t="s">
        <v>74</v>
      </c>
      <c r="BR730" t="s">
        <v>95</v>
      </c>
      <c r="BS730" t="s">
        <v>7308</v>
      </c>
      <c r="BT730" t="str">
        <f>HYPERLINK("https%3A%2F%2Fwww.webofscience.com%2Fwos%2Fwoscc%2Ffull-record%2FWOS:A1992KX53100007","View Full Record in Web of Science")</f>
        <v>View Full Record in Web of Science</v>
      </c>
    </row>
    <row r="731" spans="1:72" x14ac:dyDescent="0.15">
      <c r="A731" t="s">
        <v>72</v>
      </c>
      <c r="B731" t="s">
        <v>7309</v>
      </c>
      <c r="C731" t="s">
        <v>74</v>
      </c>
      <c r="D731" t="s">
        <v>74</v>
      </c>
      <c r="E731" t="s">
        <v>74</v>
      </c>
      <c r="F731" t="s">
        <v>7309</v>
      </c>
      <c r="G731" t="s">
        <v>74</v>
      </c>
      <c r="H731" t="s">
        <v>74</v>
      </c>
      <c r="I731" t="s">
        <v>7310</v>
      </c>
      <c r="J731" t="s">
        <v>3581</v>
      </c>
      <c r="K731" t="s">
        <v>74</v>
      </c>
      <c r="L731" t="s">
        <v>74</v>
      </c>
      <c r="M731" t="s">
        <v>77</v>
      </c>
      <c r="N731" t="s">
        <v>156</v>
      </c>
      <c r="O731" t="s">
        <v>74</v>
      </c>
      <c r="P731" t="s">
        <v>74</v>
      </c>
      <c r="Q731" t="s">
        <v>74</v>
      </c>
      <c r="R731" t="s">
        <v>74</v>
      </c>
      <c r="S731" t="s">
        <v>74</v>
      </c>
      <c r="T731" t="s">
        <v>74</v>
      </c>
      <c r="U731" t="s">
        <v>74</v>
      </c>
      <c r="V731" t="s">
        <v>7311</v>
      </c>
      <c r="W731" t="s">
        <v>74</v>
      </c>
      <c r="X731" t="s">
        <v>74</v>
      </c>
      <c r="Y731" t="s">
        <v>7312</v>
      </c>
      <c r="Z731" t="s">
        <v>74</v>
      </c>
      <c r="AA731" t="s">
        <v>74</v>
      </c>
      <c r="AB731" t="s">
        <v>74</v>
      </c>
      <c r="AC731" t="s">
        <v>74</v>
      </c>
      <c r="AD731" t="s">
        <v>74</v>
      </c>
      <c r="AE731" t="s">
        <v>74</v>
      </c>
      <c r="AF731" t="s">
        <v>74</v>
      </c>
      <c r="AG731">
        <v>12</v>
      </c>
      <c r="AH731">
        <v>4</v>
      </c>
      <c r="AI731">
        <v>4</v>
      </c>
      <c r="AJ731">
        <v>0</v>
      </c>
      <c r="AK731">
        <v>0</v>
      </c>
      <c r="AL731" t="s">
        <v>255</v>
      </c>
      <c r="AM731" t="s">
        <v>84</v>
      </c>
      <c r="AN731" t="s">
        <v>1940</v>
      </c>
      <c r="AO731" t="s">
        <v>3583</v>
      </c>
      <c r="AP731" t="s">
        <v>3584</v>
      </c>
      <c r="AQ731" t="s">
        <v>74</v>
      </c>
      <c r="AR731" t="s">
        <v>3585</v>
      </c>
      <c r="AS731" t="s">
        <v>3586</v>
      </c>
      <c r="AT731" t="s">
        <v>74</v>
      </c>
      <c r="AU731">
        <v>1992</v>
      </c>
      <c r="AV731">
        <v>25</v>
      </c>
      <c r="AW731" t="s">
        <v>7287</v>
      </c>
      <c r="AX731" t="s">
        <v>74</v>
      </c>
      <c r="AY731" t="s">
        <v>74</v>
      </c>
      <c r="AZ731" t="s">
        <v>74</v>
      </c>
      <c r="BA731" t="s">
        <v>74</v>
      </c>
      <c r="BB731">
        <v>253</v>
      </c>
      <c r="BC731">
        <v>254</v>
      </c>
      <c r="BD731" t="s">
        <v>74</v>
      </c>
      <c r="BE731" t="s">
        <v>7313</v>
      </c>
      <c r="BF731" t="str">
        <f>HYPERLINK("http://dx.doi.org/10.1016/0025-326X(92)90678-Y","http://dx.doi.org/10.1016/0025-326X(92)90678-Y")</f>
        <v>http://dx.doi.org/10.1016/0025-326X(92)90678-Y</v>
      </c>
      <c r="BG731" t="s">
        <v>74</v>
      </c>
      <c r="BH731" t="s">
        <v>74</v>
      </c>
      <c r="BI731">
        <v>2</v>
      </c>
      <c r="BJ731" t="s">
        <v>3588</v>
      </c>
      <c r="BK731" t="s">
        <v>92</v>
      </c>
      <c r="BL731" t="s">
        <v>3589</v>
      </c>
      <c r="BM731" t="s">
        <v>7289</v>
      </c>
      <c r="BN731" t="s">
        <v>74</v>
      </c>
      <c r="BO731" t="s">
        <v>74</v>
      </c>
      <c r="BP731" t="s">
        <v>74</v>
      </c>
      <c r="BQ731" t="s">
        <v>74</v>
      </c>
      <c r="BR731" t="s">
        <v>95</v>
      </c>
      <c r="BS731" t="s">
        <v>7314</v>
      </c>
      <c r="BT731" t="str">
        <f>HYPERLINK("https%3A%2F%2Fwww.webofscience.com%2Fwos%2Fwoscc%2Ffull-record%2FWOS:A1992KX53100008","View Full Record in Web of Science")</f>
        <v>View Full Record in Web of Science</v>
      </c>
    </row>
    <row r="732" spans="1:72" x14ac:dyDescent="0.15">
      <c r="A732" t="s">
        <v>72</v>
      </c>
      <c r="B732" t="s">
        <v>7315</v>
      </c>
      <c r="C732" t="s">
        <v>74</v>
      </c>
      <c r="D732" t="s">
        <v>74</v>
      </c>
      <c r="E732" t="s">
        <v>74</v>
      </c>
      <c r="F732" t="s">
        <v>7315</v>
      </c>
      <c r="G732" t="s">
        <v>74</v>
      </c>
      <c r="H732" t="s">
        <v>74</v>
      </c>
      <c r="I732" t="s">
        <v>7316</v>
      </c>
      <c r="J732" t="s">
        <v>3581</v>
      </c>
      <c r="K732" t="s">
        <v>74</v>
      </c>
      <c r="L732" t="s">
        <v>74</v>
      </c>
      <c r="M732" t="s">
        <v>77</v>
      </c>
      <c r="N732" t="s">
        <v>156</v>
      </c>
      <c r="O732" t="s">
        <v>74</v>
      </c>
      <c r="P732" t="s">
        <v>74</v>
      </c>
      <c r="Q732" t="s">
        <v>74</v>
      </c>
      <c r="R732" t="s">
        <v>74</v>
      </c>
      <c r="S732" t="s">
        <v>74</v>
      </c>
      <c r="T732" t="s">
        <v>74</v>
      </c>
      <c r="U732" t="s">
        <v>74</v>
      </c>
      <c r="V732" t="s">
        <v>7317</v>
      </c>
      <c r="W732" t="s">
        <v>74</v>
      </c>
      <c r="X732" t="s">
        <v>74</v>
      </c>
      <c r="Y732" t="s">
        <v>7318</v>
      </c>
      <c r="Z732" t="s">
        <v>74</v>
      </c>
      <c r="AA732" t="s">
        <v>74</v>
      </c>
      <c r="AB732" t="s">
        <v>74</v>
      </c>
      <c r="AC732" t="s">
        <v>74</v>
      </c>
      <c r="AD732" t="s">
        <v>74</v>
      </c>
      <c r="AE732" t="s">
        <v>74</v>
      </c>
      <c r="AF732" t="s">
        <v>74</v>
      </c>
      <c r="AG732">
        <v>0</v>
      </c>
      <c r="AH732">
        <v>1</v>
      </c>
      <c r="AI732">
        <v>1</v>
      </c>
      <c r="AJ732">
        <v>0</v>
      </c>
      <c r="AK732">
        <v>2</v>
      </c>
      <c r="AL732" t="s">
        <v>255</v>
      </c>
      <c r="AM732" t="s">
        <v>84</v>
      </c>
      <c r="AN732" t="s">
        <v>1940</v>
      </c>
      <c r="AO732" t="s">
        <v>3583</v>
      </c>
      <c r="AP732" t="s">
        <v>3584</v>
      </c>
      <c r="AQ732" t="s">
        <v>74</v>
      </c>
      <c r="AR732" t="s">
        <v>3585</v>
      </c>
      <c r="AS732" t="s">
        <v>3586</v>
      </c>
      <c r="AT732" t="s">
        <v>74</v>
      </c>
      <c r="AU732">
        <v>1992</v>
      </c>
      <c r="AV732">
        <v>25</v>
      </c>
      <c r="AW732" t="s">
        <v>7287</v>
      </c>
      <c r="AX732" t="s">
        <v>74</v>
      </c>
      <c r="AY732" t="s">
        <v>74</v>
      </c>
      <c r="AZ732" t="s">
        <v>74</v>
      </c>
      <c r="BA732" t="s">
        <v>74</v>
      </c>
      <c r="BB732">
        <v>255</v>
      </c>
      <c r="BC732">
        <v>257</v>
      </c>
      <c r="BD732" t="s">
        <v>74</v>
      </c>
      <c r="BE732" t="s">
        <v>7319</v>
      </c>
      <c r="BF732" t="str">
        <f>HYPERLINK("http://dx.doi.org/10.1016/0025-326X(92)90679-Z","http://dx.doi.org/10.1016/0025-326X(92)90679-Z")</f>
        <v>http://dx.doi.org/10.1016/0025-326X(92)90679-Z</v>
      </c>
      <c r="BG732" t="s">
        <v>74</v>
      </c>
      <c r="BH732" t="s">
        <v>74</v>
      </c>
      <c r="BI732">
        <v>3</v>
      </c>
      <c r="BJ732" t="s">
        <v>3588</v>
      </c>
      <c r="BK732" t="s">
        <v>92</v>
      </c>
      <c r="BL732" t="s">
        <v>3589</v>
      </c>
      <c r="BM732" t="s">
        <v>7289</v>
      </c>
      <c r="BN732" t="s">
        <v>74</v>
      </c>
      <c r="BO732" t="s">
        <v>74</v>
      </c>
      <c r="BP732" t="s">
        <v>74</v>
      </c>
      <c r="BQ732" t="s">
        <v>74</v>
      </c>
      <c r="BR732" t="s">
        <v>95</v>
      </c>
      <c r="BS732" t="s">
        <v>7320</v>
      </c>
      <c r="BT732" t="str">
        <f>HYPERLINK("https%3A%2F%2Fwww.webofscience.com%2Fwos%2Fwoscc%2Ffull-record%2FWOS:A1992KX53100009","View Full Record in Web of Science")</f>
        <v>View Full Record in Web of Science</v>
      </c>
    </row>
    <row r="733" spans="1:72" x14ac:dyDescent="0.15">
      <c r="A733" t="s">
        <v>72</v>
      </c>
      <c r="B733" t="s">
        <v>7321</v>
      </c>
      <c r="C733" t="s">
        <v>74</v>
      </c>
      <c r="D733" t="s">
        <v>74</v>
      </c>
      <c r="E733" t="s">
        <v>74</v>
      </c>
      <c r="F733" t="s">
        <v>7321</v>
      </c>
      <c r="G733" t="s">
        <v>74</v>
      </c>
      <c r="H733" t="s">
        <v>74</v>
      </c>
      <c r="I733" t="s">
        <v>7322</v>
      </c>
      <c r="J733" t="s">
        <v>3581</v>
      </c>
      <c r="K733" t="s">
        <v>74</v>
      </c>
      <c r="L733" t="s">
        <v>74</v>
      </c>
      <c r="M733" t="s">
        <v>77</v>
      </c>
      <c r="N733" t="s">
        <v>156</v>
      </c>
      <c r="O733" t="s">
        <v>74</v>
      </c>
      <c r="P733" t="s">
        <v>74</v>
      </c>
      <c r="Q733" t="s">
        <v>74</v>
      </c>
      <c r="R733" t="s">
        <v>74</v>
      </c>
      <c r="S733" t="s">
        <v>74</v>
      </c>
      <c r="T733" t="s">
        <v>74</v>
      </c>
      <c r="U733" t="s">
        <v>74</v>
      </c>
      <c r="V733" t="s">
        <v>7323</v>
      </c>
      <c r="W733" t="s">
        <v>74</v>
      </c>
      <c r="X733" t="s">
        <v>74</v>
      </c>
      <c r="Y733" t="s">
        <v>4302</v>
      </c>
      <c r="Z733" t="s">
        <v>74</v>
      </c>
      <c r="AA733" t="s">
        <v>7324</v>
      </c>
      <c r="AB733" t="s">
        <v>74</v>
      </c>
      <c r="AC733" t="s">
        <v>74</v>
      </c>
      <c r="AD733" t="s">
        <v>74</v>
      </c>
      <c r="AE733" t="s">
        <v>74</v>
      </c>
      <c r="AF733" t="s">
        <v>74</v>
      </c>
      <c r="AG733">
        <v>18</v>
      </c>
      <c r="AH733">
        <v>24</v>
      </c>
      <c r="AI733">
        <v>27</v>
      </c>
      <c r="AJ733">
        <v>0</v>
      </c>
      <c r="AK733">
        <v>21</v>
      </c>
      <c r="AL733" t="s">
        <v>255</v>
      </c>
      <c r="AM733" t="s">
        <v>84</v>
      </c>
      <c r="AN733" t="s">
        <v>1940</v>
      </c>
      <c r="AO733" t="s">
        <v>3583</v>
      </c>
      <c r="AP733" t="s">
        <v>3584</v>
      </c>
      <c r="AQ733" t="s">
        <v>74</v>
      </c>
      <c r="AR733" t="s">
        <v>3585</v>
      </c>
      <c r="AS733" t="s">
        <v>3586</v>
      </c>
      <c r="AT733" t="s">
        <v>74</v>
      </c>
      <c r="AU733">
        <v>1992</v>
      </c>
      <c r="AV733">
        <v>25</v>
      </c>
      <c r="AW733" t="s">
        <v>7287</v>
      </c>
      <c r="AX733" t="s">
        <v>74</v>
      </c>
      <c r="AY733" t="s">
        <v>74</v>
      </c>
      <c r="AZ733" t="s">
        <v>74</v>
      </c>
      <c r="BA733" t="s">
        <v>74</v>
      </c>
      <c r="BB733">
        <v>258</v>
      </c>
      <c r="BC733">
        <v>265</v>
      </c>
      <c r="BD733" t="s">
        <v>74</v>
      </c>
      <c r="BE733" t="s">
        <v>7325</v>
      </c>
      <c r="BF733" t="str">
        <f>HYPERLINK("http://dx.doi.org/10.1016/0025-326X(92)90680-5","http://dx.doi.org/10.1016/0025-326X(92)90680-5")</f>
        <v>http://dx.doi.org/10.1016/0025-326X(92)90680-5</v>
      </c>
      <c r="BG733" t="s">
        <v>74</v>
      </c>
      <c r="BH733" t="s">
        <v>74</v>
      </c>
      <c r="BI733">
        <v>8</v>
      </c>
      <c r="BJ733" t="s">
        <v>3588</v>
      </c>
      <c r="BK733" t="s">
        <v>92</v>
      </c>
      <c r="BL733" t="s">
        <v>3589</v>
      </c>
      <c r="BM733" t="s">
        <v>7289</v>
      </c>
      <c r="BN733" t="s">
        <v>74</v>
      </c>
      <c r="BO733" t="s">
        <v>74</v>
      </c>
      <c r="BP733" t="s">
        <v>74</v>
      </c>
      <c r="BQ733" t="s">
        <v>74</v>
      </c>
      <c r="BR733" t="s">
        <v>95</v>
      </c>
      <c r="BS733" t="s">
        <v>7326</v>
      </c>
      <c r="BT733" t="str">
        <f>HYPERLINK("https%3A%2F%2Fwww.webofscience.com%2Fwos%2Fwoscc%2Ffull-record%2FWOS:A1992KX53100010","View Full Record in Web of Science")</f>
        <v>View Full Record in Web of Science</v>
      </c>
    </row>
    <row r="734" spans="1:72" x14ac:dyDescent="0.15">
      <c r="A734" t="s">
        <v>72</v>
      </c>
      <c r="B734" t="s">
        <v>5503</v>
      </c>
      <c r="C734" t="s">
        <v>74</v>
      </c>
      <c r="D734" t="s">
        <v>74</v>
      </c>
      <c r="E734" t="s">
        <v>74</v>
      </c>
      <c r="F734" t="s">
        <v>5503</v>
      </c>
      <c r="G734" t="s">
        <v>74</v>
      </c>
      <c r="H734" t="s">
        <v>74</v>
      </c>
      <c r="I734" t="s">
        <v>7327</v>
      </c>
      <c r="J734" t="s">
        <v>3581</v>
      </c>
      <c r="K734" t="s">
        <v>74</v>
      </c>
      <c r="L734" t="s">
        <v>74</v>
      </c>
      <c r="M734" t="s">
        <v>77</v>
      </c>
      <c r="N734" t="s">
        <v>78</v>
      </c>
      <c r="O734" t="s">
        <v>74</v>
      </c>
      <c r="P734" t="s">
        <v>74</v>
      </c>
      <c r="Q734" t="s">
        <v>74</v>
      </c>
      <c r="R734" t="s">
        <v>74</v>
      </c>
      <c r="S734" t="s">
        <v>74</v>
      </c>
      <c r="T734" t="s">
        <v>74</v>
      </c>
      <c r="U734" t="s">
        <v>7328</v>
      </c>
      <c r="V734" t="s">
        <v>7329</v>
      </c>
      <c r="W734" t="s">
        <v>74</v>
      </c>
      <c r="X734" t="s">
        <v>74</v>
      </c>
      <c r="Y734" t="s">
        <v>7330</v>
      </c>
      <c r="Z734" t="s">
        <v>74</v>
      </c>
      <c r="AA734" t="s">
        <v>74</v>
      </c>
      <c r="AB734" t="s">
        <v>74</v>
      </c>
      <c r="AC734" t="s">
        <v>74</v>
      </c>
      <c r="AD734" t="s">
        <v>74</v>
      </c>
      <c r="AE734" t="s">
        <v>74</v>
      </c>
      <c r="AF734" t="s">
        <v>74</v>
      </c>
      <c r="AG734">
        <v>64</v>
      </c>
      <c r="AH734">
        <v>28</v>
      </c>
      <c r="AI734">
        <v>28</v>
      </c>
      <c r="AJ734">
        <v>0</v>
      </c>
      <c r="AK734">
        <v>12</v>
      </c>
      <c r="AL734" t="s">
        <v>255</v>
      </c>
      <c r="AM734" t="s">
        <v>84</v>
      </c>
      <c r="AN734" t="s">
        <v>1940</v>
      </c>
      <c r="AO734" t="s">
        <v>3583</v>
      </c>
      <c r="AP734" t="s">
        <v>3584</v>
      </c>
      <c r="AQ734" t="s">
        <v>74</v>
      </c>
      <c r="AR734" t="s">
        <v>3585</v>
      </c>
      <c r="AS734" t="s">
        <v>3586</v>
      </c>
      <c r="AT734" t="s">
        <v>74</v>
      </c>
      <c r="AU734">
        <v>1992</v>
      </c>
      <c r="AV734">
        <v>25</v>
      </c>
      <c r="AW734" t="s">
        <v>7287</v>
      </c>
      <c r="AX734" t="s">
        <v>74</v>
      </c>
      <c r="AY734" t="s">
        <v>74</v>
      </c>
      <c r="AZ734" t="s">
        <v>74</v>
      </c>
      <c r="BA734" t="s">
        <v>74</v>
      </c>
      <c r="BB734">
        <v>266</v>
      </c>
      <c r="BC734">
        <v>273</v>
      </c>
      <c r="BD734" t="s">
        <v>74</v>
      </c>
      <c r="BE734" t="s">
        <v>7331</v>
      </c>
      <c r="BF734" t="str">
        <f>HYPERLINK("http://dx.doi.org/10.1016/0025-326X(92)90681-U","http://dx.doi.org/10.1016/0025-326X(92)90681-U")</f>
        <v>http://dx.doi.org/10.1016/0025-326X(92)90681-U</v>
      </c>
      <c r="BG734" t="s">
        <v>74</v>
      </c>
      <c r="BH734" t="s">
        <v>74</v>
      </c>
      <c r="BI734">
        <v>8</v>
      </c>
      <c r="BJ734" t="s">
        <v>3588</v>
      </c>
      <c r="BK734" t="s">
        <v>92</v>
      </c>
      <c r="BL734" t="s">
        <v>3589</v>
      </c>
      <c r="BM734" t="s">
        <v>7289</v>
      </c>
      <c r="BN734" t="s">
        <v>74</v>
      </c>
      <c r="BO734" t="s">
        <v>74</v>
      </c>
      <c r="BP734" t="s">
        <v>74</v>
      </c>
      <c r="BQ734" t="s">
        <v>74</v>
      </c>
      <c r="BR734" t="s">
        <v>95</v>
      </c>
      <c r="BS734" t="s">
        <v>7332</v>
      </c>
      <c r="BT734" t="str">
        <f>HYPERLINK("https%3A%2F%2Fwww.webofscience.com%2Fwos%2Fwoscc%2Ffull-record%2FWOS:A1992KX53100011","View Full Record in Web of Science")</f>
        <v>View Full Record in Web of Science</v>
      </c>
    </row>
    <row r="735" spans="1:72" x14ac:dyDescent="0.15">
      <c r="A735" t="s">
        <v>72</v>
      </c>
      <c r="B735" t="s">
        <v>7333</v>
      </c>
      <c r="C735" t="s">
        <v>74</v>
      </c>
      <c r="D735" t="s">
        <v>74</v>
      </c>
      <c r="E735" t="s">
        <v>74</v>
      </c>
      <c r="F735" t="s">
        <v>7333</v>
      </c>
      <c r="G735" t="s">
        <v>74</v>
      </c>
      <c r="H735" t="s">
        <v>74</v>
      </c>
      <c r="I735" t="s">
        <v>7334</v>
      </c>
      <c r="J735" t="s">
        <v>3581</v>
      </c>
      <c r="K735" t="s">
        <v>74</v>
      </c>
      <c r="L735" t="s">
        <v>74</v>
      </c>
      <c r="M735" t="s">
        <v>77</v>
      </c>
      <c r="N735" t="s">
        <v>78</v>
      </c>
      <c r="O735" t="s">
        <v>74</v>
      </c>
      <c r="P735" t="s">
        <v>74</v>
      </c>
      <c r="Q735" t="s">
        <v>74</v>
      </c>
      <c r="R735" t="s">
        <v>74</v>
      </c>
      <c r="S735" t="s">
        <v>74</v>
      </c>
      <c r="T735" t="s">
        <v>74</v>
      </c>
      <c r="U735" t="s">
        <v>7335</v>
      </c>
      <c r="V735" t="s">
        <v>7336</v>
      </c>
      <c r="W735" t="s">
        <v>74</v>
      </c>
      <c r="X735" t="s">
        <v>74</v>
      </c>
      <c r="Y735" t="s">
        <v>7337</v>
      </c>
      <c r="Z735" t="s">
        <v>74</v>
      </c>
      <c r="AA735" t="s">
        <v>1009</v>
      </c>
      <c r="AB735" t="s">
        <v>1010</v>
      </c>
      <c r="AC735" t="s">
        <v>74</v>
      </c>
      <c r="AD735" t="s">
        <v>74</v>
      </c>
      <c r="AE735" t="s">
        <v>74</v>
      </c>
      <c r="AF735" t="s">
        <v>74</v>
      </c>
      <c r="AG735">
        <v>55</v>
      </c>
      <c r="AH735">
        <v>12</v>
      </c>
      <c r="AI735">
        <v>13</v>
      </c>
      <c r="AJ735">
        <v>0</v>
      </c>
      <c r="AK735">
        <v>9</v>
      </c>
      <c r="AL735" t="s">
        <v>255</v>
      </c>
      <c r="AM735" t="s">
        <v>84</v>
      </c>
      <c r="AN735" t="s">
        <v>1940</v>
      </c>
      <c r="AO735" t="s">
        <v>3583</v>
      </c>
      <c r="AP735" t="s">
        <v>3584</v>
      </c>
      <c r="AQ735" t="s">
        <v>74</v>
      </c>
      <c r="AR735" t="s">
        <v>3585</v>
      </c>
      <c r="AS735" t="s">
        <v>3586</v>
      </c>
      <c r="AT735" t="s">
        <v>74</v>
      </c>
      <c r="AU735">
        <v>1992</v>
      </c>
      <c r="AV735">
        <v>25</v>
      </c>
      <c r="AW735" t="s">
        <v>7287</v>
      </c>
      <c r="AX735" t="s">
        <v>74</v>
      </c>
      <c r="AY735" t="s">
        <v>74</v>
      </c>
      <c r="AZ735" t="s">
        <v>74</v>
      </c>
      <c r="BA735" t="s">
        <v>74</v>
      </c>
      <c r="BB735">
        <v>274</v>
      </c>
      <c r="BC735">
        <v>280</v>
      </c>
      <c r="BD735" t="s">
        <v>74</v>
      </c>
      <c r="BE735" t="s">
        <v>7338</v>
      </c>
      <c r="BF735" t="str">
        <f>HYPERLINK("http://dx.doi.org/10.1016/0025-326X(92)90682-V","http://dx.doi.org/10.1016/0025-326X(92)90682-V")</f>
        <v>http://dx.doi.org/10.1016/0025-326X(92)90682-V</v>
      </c>
      <c r="BG735" t="s">
        <v>74</v>
      </c>
      <c r="BH735" t="s">
        <v>74</v>
      </c>
      <c r="BI735">
        <v>7</v>
      </c>
      <c r="BJ735" t="s">
        <v>3588</v>
      </c>
      <c r="BK735" t="s">
        <v>92</v>
      </c>
      <c r="BL735" t="s">
        <v>3589</v>
      </c>
      <c r="BM735" t="s">
        <v>7289</v>
      </c>
      <c r="BN735" t="s">
        <v>74</v>
      </c>
      <c r="BO735" t="s">
        <v>74</v>
      </c>
      <c r="BP735" t="s">
        <v>74</v>
      </c>
      <c r="BQ735" t="s">
        <v>74</v>
      </c>
      <c r="BR735" t="s">
        <v>95</v>
      </c>
      <c r="BS735" t="s">
        <v>7339</v>
      </c>
      <c r="BT735" t="str">
        <f>HYPERLINK("https%3A%2F%2Fwww.webofscience.com%2Fwos%2Fwoscc%2Ffull-record%2FWOS:A1992KX53100012","View Full Record in Web of Science")</f>
        <v>View Full Record in Web of Science</v>
      </c>
    </row>
    <row r="736" spans="1:72" x14ac:dyDescent="0.15">
      <c r="A736" t="s">
        <v>72</v>
      </c>
      <c r="B736" t="s">
        <v>7340</v>
      </c>
      <c r="C736" t="s">
        <v>74</v>
      </c>
      <c r="D736" t="s">
        <v>74</v>
      </c>
      <c r="E736" t="s">
        <v>74</v>
      </c>
      <c r="F736" t="s">
        <v>7340</v>
      </c>
      <c r="G736" t="s">
        <v>74</v>
      </c>
      <c r="H736" t="s">
        <v>74</v>
      </c>
      <c r="I736" t="s">
        <v>7341</v>
      </c>
      <c r="J736" t="s">
        <v>3581</v>
      </c>
      <c r="K736" t="s">
        <v>74</v>
      </c>
      <c r="L736" t="s">
        <v>74</v>
      </c>
      <c r="M736" t="s">
        <v>77</v>
      </c>
      <c r="N736" t="s">
        <v>78</v>
      </c>
      <c r="O736" t="s">
        <v>74</v>
      </c>
      <c r="P736" t="s">
        <v>74</v>
      </c>
      <c r="Q736" t="s">
        <v>74</v>
      </c>
      <c r="R736" t="s">
        <v>74</v>
      </c>
      <c r="S736" t="s">
        <v>74</v>
      </c>
      <c r="T736" t="s">
        <v>74</v>
      </c>
      <c r="U736" t="s">
        <v>7342</v>
      </c>
      <c r="V736" t="s">
        <v>7343</v>
      </c>
      <c r="W736" t="s">
        <v>7344</v>
      </c>
      <c r="X736" t="s">
        <v>74</v>
      </c>
      <c r="Y736" t="s">
        <v>7345</v>
      </c>
      <c r="Z736" t="s">
        <v>74</v>
      </c>
      <c r="AA736" t="s">
        <v>74</v>
      </c>
      <c r="AB736" t="s">
        <v>74</v>
      </c>
      <c r="AC736" t="s">
        <v>74</v>
      </c>
      <c r="AD736" t="s">
        <v>74</v>
      </c>
      <c r="AE736" t="s">
        <v>74</v>
      </c>
      <c r="AF736" t="s">
        <v>74</v>
      </c>
      <c r="AG736">
        <v>26</v>
      </c>
      <c r="AH736">
        <v>61</v>
      </c>
      <c r="AI736">
        <v>67</v>
      </c>
      <c r="AJ736">
        <v>0</v>
      </c>
      <c r="AK736">
        <v>16</v>
      </c>
      <c r="AL736" t="s">
        <v>255</v>
      </c>
      <c r="AM736" t="s">
        <v>84</v>
      </c>
      <c r="AN736" t="s">
        <v>1940</v>
      </c>
      <c r="AO736" t="s">
        <v>3583</v>
      </c>
      <c r="AP736" t="s">
        <v>3584</v>
      </c>
      <c r="AQ736" t="s">
        <v>74</v>
      </c>
      <c r="AR736" t="s">
        <v>3585</v>
      </c>
      <c r="AS736" t="s">
        <v>3586</v>
      </c>
      <c r="AT736" t="s">
        <v>74</v>
      </c>
      <c r="AU736">
        <v>1992</v>
      </c>
      <c r="AV736">
        <v>25</v>
      </c>
      <c r="AW736" t="s">
        <v>7287</v>
      </c>
      <c r="AX736" t="s">
        <v>74</v>
      </c>
      <c r="AY736" t="s">
        <v>74</v>
      </c>
      <c r="AZ736" t="s">
        <v>74</v>
      </c>
      <c r="BA736" t="s">
        <v>74</v>
      </c>
      <c r="BB736">
        <v>281</v>
      </c>
      <c r="BC736">
        <v>287</v>
      </c>
      <c r="BD736" t="s">
        <v>74</v>
      </c>
      <c r="BE736" t="s">
        <v>7346</v>
      </c>
      <c r="BF736" t="str">
        <f>HYPERLINK("http://dx.doi.org/10.1016/0025-326X(92)90683-W","http://dx.doi.org/10.1016/0025-326X(92)90683-W")</f>
        <v>http://dx.doi.org/10.1016/0025-326X(92)90683-W</v>
      </c>
      <c r="BG736" t="s">
        <v>74</v>
      </c>
      <c r="BH736" t="s">
        <v>74</v>
      </c>
      <c r="BI736">
        <v>7</v>
      </c>
      <c r="BJ736" t="s">
        <v>3588</v>
      </c>
      <c r="BK736" t="s">
        <v>92</v>
      </c>
      <c r="BL736" t="s">
        <v>3589</v>
      </c>
      <c r="BM736" t="s">
        <v>7289</v>
      </c>
      <c r="BN736" t="s">
        <v>74</v>
      </c>
      <c r="BO736" t="s">
        <v>74</v>
      </c>
      <c r="BP736" t="s">
        <v>74</v>
      </c>
      <c r="BQ736" t="s">
        <v>74</v>
      </c>
      <c r="BR736" t="s">
        <v>95</v>
      </c>
      <c r="BS736" t="s">
        <v>7347</v>
      </c>
      <c r="BT736" t="str">
        <f>HYPERLINK("https%3A%2F%2Fwww.webofscience.com%2Fwos%2Fwoscc%2Ffull-record%2FWOS:A1992KX53100013","View Full Record in Web of Science")</f>
        <v>View Full Record in Web of Science</v>
      </c>
    </row>
    <row r="737" spans="1:72" x14ac:dyDescent="0.15">
      <c r="A737" t="s">
        <v>72</v>
      </c>
      <c r="B737" t="s">
        <v>5503</v>
      </c>
      <c r="C737" t="s">
        <v>74</v>
      </c>
      <c r="D737" t="s">
        <v>74</v>
      </c>
      <c r="E737" t="s">
        <v>74</v>
      </c>
      <c r="F737" t="s">
        <v>5503</v>
      </c>
      <c r="G737" t="s">
        <v>74</v>
      </c>
      <c r="H737" t="s">
        <v>74</v>
      </c>
      <c r="I737" t="s">
        <v>7348</v>
      </c>
      <c r="J737" t="s">
        <v>3581</v>
      </c>
      <c r="K737" t="s">
        <v>74</v>
      </c>
      <c r="L737" t="s">
        <v>74</v>
      </c>
      <c r="M737" t="s">
        <v>77</v>
      </c>
      <c r="N737" t="s">
        <v>78</v>
      </c>
      <c r="O737" t="s">
        <v>74</v>
      </c>
      <c r="P737" t="s">
        <v>74</v>
      </c>
      <c r="Q737" t="s">
        <v>74</v>
      </c>
      <c r="R737" t="s">
        <v>74</v>
      </c>
      <c r="S737" t="s">
        <v>74</v>
      </c>
      <c r="T737" t="s">
        <v>74</v>
      </c>
      <c r="U737" t="s">
        <v>74</v>
      </c>
      <c r="V737" t="s">
        <v>7349</v>
      </c>
      <c r="W737" t="s">
        <v>74</v>
      </c>
      <c r="X737" t="s">
        <v>74</v>
      </c>
      <c r="Y737" t="s">
        <v>7330</v>
      </c>
      <c r="Z737" t="s">
        <v>74</v>
      </c>
      <c r="AA737" t="s">
        <v>74</v>
      </c>
      <c r="AB737" t="s">
        <v>74</v>
      </c>
      <c r="AC737" t="s">
        <v>74</v>
      </c>
      <c r="AD737" t="s">
        <v>74</v>
      </c>
      <c r="AE737" t="s">
        <v>74</v>
      </c>
      <c r="AF737" t="s">
        <v>74</v>
      </c>
      <c r="AG737">
        <v>9</v>
      </c>
      <c r="AH737">
        <v>40</v>
      </c>
      <c r="AI737">
        <v>44</v>
      </c>
      <c r="AJ737">
        <v>0</v>
      </c>
      <c r="AK737">
        <v>11</v>
      </c>
      <c r="AL737" t="s">
        <v>255</v>
      </c>
      <c r="AM737" t="s">
        <v>84</v>
      </c>
      <c r="AN737" t="s">
        <v>1940</v>
      </c>
      <c r="AO737" t="s">
        <v>3583</v>
      </c>
      <c r="AP737" t="s">
        <v>3584</v>
      </c>
      <c r="AQ737" t="s">
        <v>74</v>
      </c>
      <c r="AR737" t="s">
        <v>3585</v>
      </c>
      <c r="AS737" t="s">
        <v>3586</v>
      </c>
      <c r="AT737" t="s">
        <v>74</v>
      </c>
      <c r="AU737">
        <v>1992</v>
      </c>
      <c r="AV737">
        <v>25</v>
      </c>
      <c r="AW737" t="s">
        <v>7287</v>
      </c>
      <c r="AX737" t="s">
        <v>74</v>
      </c>
      <c r="AY737" t="s">
        <v>74</v>
      </c>
      <c r="AZ737" t="s">
        <v>74</v>
      </c>
      <c r="BA737" t="s">
        <v>74</v>
      </c>
      <c r="BB737">
        <v>288</v>
      </c>
      <c r="BC737">
        <v>292</v>
      </c>
      <c r="BD737" t="s">
        <v>74</v>
      </c>
      <c r="BE737" t="s">
        <v>7350</v>
      </c>
      <c r="BF737" t="str">
        <f>HYPERLINK("http://dx.doi.org/10.1016/0025-326X(92)90684-X","http://dx.doi.org/10.1016/0025-326X(92)90684-X")</f>
        <v>http://dx.doi.org/10.1016/0025-326X(92)90684-X</v>
      </c>
      <c r="BG737" t="s">
        <v>74</v>
      </c>
      <c r="BH737" t="s">
        <v>74</v>
      </c>
      <c r="BI737">
        <v>5</v>
      </c>
      <c r="BJ737" t="s">
        <v>3588</v>
      </c>
      <c r="BK737" t="s">
        <v>92</v>
      </c>
      <c r="BL737" t="s">
        <v>3589</v>
      </c>
      <c r="BM737" t="s">
        <v>7289</v>
      </c>
      <c r="BN737" t="s">
        <v>74</v>
      </c>
      <c r="BO737" t="s">
        <v>74</v>
      </c>
      <c r="BP737" t="s">
        <v>74</v>
      </c>
      <c r="BQ737" t="s">
        <v>74</v>
      </c>
      <c r="BR737" t="s">
        <v>95</v>
      </c>
      <c r="BS737" t="s">
        <v>7351</v>
      </c>
      <c r="BT737" t="str">
        <f>HYPERLINK("https%3A%2F%2Fwww.webofscience.com%2Fwos%2Fwoscc%2Ffull-record%2FWOS:A1992KX53100014","View Full Record in Web of Science")</f>
        <v>View Full Record in Web of Science</v>
      </c>
    </row>
    <row r="738" spans="1:72" x14ac:dyDescent="0.15">
      <c r="A738" t="s">
        <v>72</v>
      </c>
      <c r="B738" t="s">
        <v>7352</v>
      </c>
      <c r="C738" t="s">
        <v>74</v>
      </c>
      <c r="D738" t="s">
        <v>74</v>
      </c>
      <c r="E738" t="s">
        <v>74</v>
      </c>
      <c r="F738" t="s">
        <v>7352</v>
      </c>
      <c r="G738" t="s">
        <v>74</v>
      </c>
      <c r="H738" t="s">
        <v>74</v>
      </c>
      <c r="I738" t="s">
        <v>7353</v>
      </c>
      <c r="J738" t="s">
        <v>3581</v>
      </c>
      <c r="K738" t="s">
        <v>74</v>
      </c>
      <c r="L738" t="s">
        <v>74</v>
      </c>
      <c r="M738" t="s">
        <v>77</v>
      </c>
      <c r="N738" t="s">
        <v>78</v>
      </c>
      <c r="O738" t="s">
        <v>74</v>
      </c>
      <c r="P738" t="s">
        <v>74</v>
      </c>
      <c r="Q738" t="s">
        <v>74</v>
      </c>
      <c r="R738" t="s">
        <v>74</v>
      </c>
      <c r="S738" t="s">
        <v>74</v>
      </c>
      <c r="T738" t="s">
        <v>74</v>
      </c>
      <c r="U738" t="s">
        <v>7354</v>
      </c>
      <c r="V738" t="s">
        <v>7355</v>
      </c>
      <c r="W738" t="s">
        <v>7356</v>
      </c>
      <c r="X738" t="s">
        <v>7357</v>
      </c>
      <c r="Y738" t="s">
        <v>74</v>
      </c>
      <c r="Z738" t="s">
        <v>74</v>
      </c>
      <c r="AA738" t="s">
        <v>7358</v>
      </c>
      <c r="AB738" t="s">
        <v>7359</v>
      </c>
      <c r="AC738" t="s">
        <v>74</v>
      </c>
      <c r="AD738" t="s">
        <v>74</v>
      </c>
      <c r="AE738" t="s">
        <v>74</v>
      </c>
      <c r="AF738" t="s">
        <v>74</v>
      </c>
      <c r="AG738">
        <v>42</v>
      </c>
      <c r="AH738">
        <v>44</v>
      </c>
      <c r="AI738">
        <v>47</v>
      </c>
      <c r="AJ738">
        <v>0</v>
      </c>
      <c r="AK738">
        <v>8</v>
      </c>
      <c r="AL738" t="s">
        <v>255</v>
      </c>
      <c r="AM738" t="s">
        <v>84</v>
      </c>
      <c r="AN738" t="s">
        <v>1940</v>
      </c>
      <c r="AO738" t="s">
        <v>3583</v>
      </c>
      <c r="AP738" t="s">
        <v>3584</v>
      </c>
      <c r="AQ738" t="s">
        <v>74</v>
      </c>
      <c r="AR738" t="s">
        <v>3585</v>
      </c>
      <c r="AS738" t="s">
        <v>3586</v>
      </c>
      <c r="AT738" t="s">
        <v>74</v>
      </c>
      <c r="AU738">
        <v>1992</v>
      </c>
      <c r="AV738">
        <v>25</v>
      </c>
      <c r="AW738" t="s">
        <v>7287</v>
      </c>
      <c r="AX738" t="s">
        <v>74</v>
      </c>
      <c r="AY738" t="s">
        <v>74</v>
      </c>
      <c r="AZ738" t="s">
        <v>74</v>
      </c>
      <c r="BA738" t="s">
        <v>74</v>
      </c>
      <c r="BB738">
        <v>293</v>
      </c>
      <c r="BC738">
        <v>302</v>
      </c>
      <c r="BD738" t="s">
        <v>74</v>
      </c>
      <c r="BE738" t="s">
        <v>7360</v>
      </c>
      <c r="BF738" t="str">
        <f>HYPERLINK("http://dx.doi.org/10.1016/0025-326X(92)90685-Y","http://dx.doi.org/10.1016/0025-326X(92)90685-Y")</f>
        <v>http://dx.doi.org/10.1016/0025-326X(92)90685-Y</v>
      </c>
      <c r="BG738" t="s">
        <v>74</v>
      </c>
      <c r="BH738" t="s">
        <v>74</v>
      </c>
      <c r="BI738">
        <v>10</v>
      </c>
      <c r="BJ738" t="s">
        <v>3588</v>
      </c>
      <c r="BK738" t="s">
        <v>92</v>
      </c>
      <c r="BL738" t="s">
        <v>3589</v>
      </c>
      <c r="BM738" t="s">
        <v>7289</v>
      </c>
      <c r="BN738" t="s">
        <v>74</v>
      </c>
      <c r="BO738" t="s">
        <v>74</v>
      </c>
      <c r="BP738" t="s">
        <v>74</v>
      </c>
      <c r="BQ738" t="s">
        <v>74</v>
      </c>
      <c r="BR738" t="s">
        <v>95</v>
      </c>
      <c r="BS738" t="s">
        <v>7361</v>
      </c>
      <c r="BT738" t="str">
        <f>HYPERLINK("https%3A%2F%2Fwww.webofscience.com%2Fwos%2Fwoscc%2Ffull-record%2FWOS:A1992KX53100015","View Full Record in Web of Science")</f>
        <v>View Full Record in Web of Science</v>
      </c>
    </row>
    <row r="739" spans="1:72" x14ac:dyDescent="0.15">
      <c r="A739" t="s">
        <v>72</v>
      </c>
      <c r="B739" t="s">
        <v>7362</v>
      </c>
      <c r="C739" t="s">
        <v>74</v>
      </c>
      <c r="D739" t="s">
        <v>74</v>
      </c>
      <c r="E739" t="s">
        <v>74</v>
      </c>
      <c r="F739" t="s">
        <v>7362</v>
      </c>
      <c r="G739" t="s">
        <v>74</v>
      </c>
      <c r="H739" t="s">
        <v>74</v>
      </c>
      <c r="I739" t="s">
        <v>7363</v>
      </c>
      <c r="J739" t="s">
        <v>3581</v>
      </c>
      <c r="K739" t="s">
        <v>74</v>
      </c>
      <c r="L739" t="s">
        <v>74</v>
      </c>
      <c r="M739" t="s">
        <v>77</v>
      </c>
      <c r="N739" t="s">
        <v>78</v>
      </c>
      <c r="O739" t="s">
        <v>74</v>
      </c>
      <c r="P739" t="s">
        <v>74</v>
      </c>
      <c r="Q739" t="s">
        <v>74</v>
      </c>
      <c r="R739" t="s">
        <v>74</v>
      </c>
      <c r="S739" t="s">
        <v>74</v>
      </c>
      <c r="T739" t="s">
        <v>74</v>
      </c>
      <c r="U739" t="s">
        <v>7364</v>
      </c>
      <c r="V739" t="s">
        <v>7365</v>
      </c>
      <c r="W739" t="s">
        <v>74</v>
      </c>
      <c r="X739" t="s">
        <v>74</v>
      </c>
      <c r="Y739" t="s">
        <v>7366</v>
      </c>
      <c r="Z739" t="s">
        <v>74</v>
      </c>
      <c r="AA739" t="s">
        <v>74</v>
      </c>
      <c r="AB739" t="s">
        <v>7367</v>
      </c>
      <c r="AC739" t="s">
        <v>74</v>
      </c>
      <c r="AD739" t="s">
        <v>74</v>
      </c>
      <c r="AE739" t="s">
        <v>74</v>
      </c>
      <c r="AF739" t="s">
        <v>74</v>
      </c>
      <c r="AG739">
        <v>11</v>
      </c>
      <c r="AH739">
        <v>22</v>
      </c>
      <c r="AI739">
        <v>25</v>
      </c>
      <c r="AJ739">
        <v>0</v>
      </c>
      <c r="AK739">
        <v>4</v>
      </c>
      <c r="AL739" t="s">
        <v>255</v>
      </c>
      <c r="AM739" t="s">
        <v>84</v>
      </c>
      <c r="AN739" t="s">
        <v>1940</v>
      </c>
      <c r="AO739" t="s">
        <v>3583</v>
      </c>
      <c r="AP739" t="s">
        <v>3584</v>
      </c>
      <c r="AQ739" t="s">
        <v>74</v>
      </c>
      <c r="AR739" t="s">
        <v>3585</v>
      </c>
      <c r="AS739" t="s">
        <v>3586</v>
      </c>
      <c r="AT739" t="s">
        <v>74</v>
      </c>
      <c r="AU739">
        <v>1992</v>
      </c>
      <c r="AV739">
        <v>25</v>
      </c>
      <c r="AW739" t="s">
        <v>7287</v>
      </c>
      <c r="AX739" t="s">
        <v>74</v>
      </c>
      <c r="AY739" t="s">
        <v>74</v>
      </c>
      <c r="AZ739" t="s">
        <v>74</v>
      </c>
      <c r="BA739" t="s">
        <v>74</v>
      </c>
      <c r="BB739">
        <v>303</v>
      </c>
      <c r="BC739">
        <v>306</v>
      </c>
      <c r="BD739" t="s">
        <v>74</v>
      </c>
      <c r="BE739" t="s">
        <v>7368</v>
      </c>
      <c r="BF739" t="str">
        <f>HYPERLINK("http://dx.doi.org/10.1016/0025-326X(92)90686-Z","http://dx.doi.org/10.1016/0025-326X(92)90686-Z")</f>
        <v>http://dx.doi.org/10.1016/0025-326X(92)90686-Z</v>
      </c>
      <c r="BG739" t="s">
        <v>74</v>
      </c>
      <c r="BH739" t="s">
        <v>74</v>
      </c>
      <c r="BI739">
        <v>4</v>
      </c>
      <c r="BJ739" t="s">
        <v>3588</v>
      </c>
      <c r="BK739" t="s">
        <v>92</v>
      </c>
      <c r="BL739" t="s">
        <v>3589</v>
      </c>
      <c r="BM739" t="s">
        <v>7289</v>
      </c>
      <c r="BN739" t="s">
        <v>74</v>
      </c>
      <c r="BO739" t="s">
        <v>74</v>
      </c>
      <c r="BP739" t="s">
        <v>74</v>
      </c>
      <c r="BQ739" t="s">
        <v>74</v>
      </c>
      <c r="BR739" t="s">
        <v>95</v>
      </c>
      <c r="BS739" t="s">
        <v>7369</v>
      </c>
      <c r="BT739" t="str">
        <f>HYPERLINK("https%3A%2F%2Fwww.webofscience.com%2Fwos%2Fwoscc%2Ffull-record%2FWOS:A1992KX53100016","View Full Record in Web of Science")</f>
        <v>View Full Record in Web of Science</v>
      </c>
    </row>
    <row r="740" spans="1:72" x14ac:dyDescent="0.15">
      <c r="A740" t="s">
        <v>72</v>
      </c>
      <c r="B740" t="s">
        <v>7370</v>
      </c>
      <c r="C740" t="s">
        <v>74</v>
      </c>
      <c r="D740" t="s">
        <v>74</v>
      </c>
      <c r="E740" t="s">
        <v>74</v>
      </c>
      <c r="F740" t="s">
        <v>7370</v>
      </c>
      <c r="G740" t="s">
        <v>74</v>
      </c>
      <c r="H740" t="s">
        <v>74</v>
      </c>
      <c r="I740" t="s">
        <v>7371</v>
      </c>
      <c r="J740" t="s">
        <v>3581</v>
      </c>
      <c r="K740" t="s">
        <v>74</v>
      </c>
      <c r="L740" t="s">
        <v>74</v>
      </c>
      <c r="M740" t="s">
        <v>77</v>
      </c>
      <c r="N740" t="s">
        <v>78</v>
      </c>
      <c r="O740" t="s">
        <v>74</v>
      </c>
      <c r="P740" t="s">
        <v>74</v>
      </c>
      <c r="Q740" t="s">
        <v>74</v>
      </c>
      <c r="R740" t="s">
        <v>74</v>
      </c>
      <c r="S740" t="s">
        <v>74</v>
      </c>
      <c r="T740" t="s">
        <v>74</v>
      </c>
      <c r="U740" t="s">
        <v>7372</v>
      </c>
      <c r="V740" t="s">
        <v>7373</v>
      </c>
      <c r="W740" t="s">
        <v>74</v>
      </c>
      <c r="X740" t="s">
        <v>74</v>
      </c>
      <c r="Y740" t="s">
        <v>7374</v>
      </c>
      <c r="Z740" t="s">
        <v>74</v>
      </c>
      <c r="AA740" t="s">
        <v>74</v>
      </c>
      <c r="AB740" t="s">
        <v>74</v>
      </c>
      <c r="AC740" t="s">
        <v>74</v>
      </c>
      <c r="AD740" t="s">
        <v>74</v>
      </c>
      <c r="AE740" t="s">
        <v>74</v>
      </c>
      <c r="AF740" t="s">
        <v>74</v>
      </c>
      <c r="AG740">
        <v>22</v>
      </c>
      <c r="AH740">
        <v>22</v>
      </c>
      <c r="AI740">
        <v>26</v>
      </c>
      <c r="AJ740">
        <v>1</v>
      </c>
      <c r="AK740">
        <v>12</v>
      </c>
      <c r="AL740" t="s">
        <v>255</v>
      </c>
      <c r="AM740" t="s">
        <v>84</v>
      </c>
      <c r="AN740" t="s">
        <v>1940</v>
      </c>
      <c r="AO740" t="s">
        <v>3583</v>
      </c>
      <c r="AP740" t="s">
        <v>3584</v>
      </c>
      <c r="AQ740" t="s">
        <v>74</v>
      </c>
      <c r="AR740" t="s">
        <v>3585</v>
      </c>
      <c r="AS740" t="s">
        <v>3586</v>
      </c>
      <c r="AT740" t="s">
        <v>74</v>
      </c>
      <c r="AU740">
        <v>1992</v>
      </c>
      <c r="AV740">
        <v>25</v>
      </c>
      <c r="AW740" t="s">
        <v>7287</v>
      </c>
      <c r="AX740" t="s">
        <v>74</v>
      </c>
      <c r="AY740" t="s">
        <v>74</v>
      </c>
      <c r="AZ740" t="s">
        <v>74</v>
      </c>
      <c r="BA740" t="s">
        <v>74</v>
      </c>
      <c r="BB740">
        <v>313</v>
      </c>
      <c r="BC740">
        <v>317</v>
      </c>
      <c r="BD740" t="s">
        <v>74</v>
      </c>
      <c r="BE740" t="s">
        <v>7375</v>
      </c>
      <c r="BF740" t="str">
        <f>HYPERLINK("http://dx.doi.org/10.1016/0025-326X(92)90688-3","http://dx.doi.org/10.1016/0025-326X(92)90688-3")</f>
        <v>http://dx.doi.org/10.1016/0025-326X(92)90688-3</v>
      </c>
      <c r="BG740" t="s">
        <v>74</v>
      </c>
      <c r="BH740" t="s">
        <v>74</v>
      </c>
      <c r="BI740">
        <v>5</v>
      </c>
      <c r="BJ740" t="s">
        <v>3588</v>
      </c>
      <c r="BK740" t="s">
        <v>92</v>
      </c>
      <c r="BL740" t="s">
        <v>3589</v>
      </c>
      <c r="BM740" t="s">
        <v>7289</v>
      </c>
      <c r="BN740" t="s">
        <v>74</v>
      </c>
      <c r="BO740" t="s">
        <v>74</v>
      </c>
      <c r="BP740" t="s">
        <v>74</v>
      </c>
      <c r="BQ740" t="s">
        <v>74</v>
      </c>
      <c r="BR740" t="s">
        <v>95</v>
      </c>
      <c r="BS740" t="s">
        <v>7376</v>
      </c>
      <c r="BT740" t="str">
        <f>HYPERLINK("https%3A%2F%2Fwww.webofscience.com%2Fwos%2Fwoscc%2Ffull-record%2FWOS:A1992KX53100018","View Full Record in Web of Science")</f>
        <v>View Full Record in Web of Science</v>
      </c>
    </row>
    <row r="741" spans="1:72" x14ac:dyDescent="0.15">
      <c r="A741" t="s">
        <v>72</v>
      </c>
      <c r="B741" t="s">
        <v>7377</v>
      </c>
      <c r="C741" t="s">
        <v>74</v>
      </c>
      <c r="D741" t="s">
        <v>74</v>
      </c>
      <c r="E741" t="s">
        <v>74</v>
      </c>
      <c r="F741" t="s">
        <v>7377</v>
      </c>
      <c r="G741" t="s">
        <v>74</v>
      </c>
      <c r="H741" t="s">
        <v>74</v>
      </c>
      <c r="I741" t="s">
        <v>7378</v>
      </c>
      <c r="J741" t="s">
        <v>3581</v>
      </c>
      <c r="K741" t="s">
        <v>74</v>
      </c>
      <c r="L741" t="s">
        <v>74</v>
      </c>
      <c r="M741" t="s">
        <v>77</v>
      </c>
      <c r="N741" t="s">
        <v>78</v>
      </c>
      <c r="O741" t="s">
        <v>74</v>
      </c>
      <c r="P741" t="s">
        <v>74</v>
      </c>
      <c r="Q741" t="s">
        <v>74</v>
      </c>
      <c r="R741" t="s">
        <v>74</v>
      </c>
      <c r="S741" t="s">
        <v>74</v>
      </c>
      <c r="T741" t="s">
        <v>74</v>
      </c>
      <c r="U741" t="s">
        <v>7364</v>
      </c>
      <c r="V741" t="s">
        <v>7379</v>
      </c>
      <c r="W741" t="s">
        <v>7380</v>
      </c>
      <c r="X741" t="s">
        <v>4992</v>
      </c>
      <c r="Y741" t="s">
        <v>74</v>
      </c>
      <c r="Z741" t="s">
        <v>74</v>
      </c>
      <c r="AA741" t="s">
        <v>74</v>
      </c>
      <c r="AB741" t="s">
        <v>74</v>
      </c>
      <c r="AC741" t="s">
        <v>74</v>
      </c>
      <c r="AD741" t="s">
        <v>74</v>
      </c>
      <c r="AE741" t="s">
        <v>74</v>
      </c>
      <c r="AF741" t="s">
        <v>74</v>
      </c>
      <c r="AG741">
        <v>11</v>
      </c>
      <c r="AH741">
        <v>51</v>
      </c>
      <c r="AI741">
        <v>56</v>
      </c>
      <c r="AJ741">
        <v>0</v>
      </c>
      <c r="AK741">
        <v>13</v>
      </c>
      <c r="AL741" t="s">
        <v>255</v>
      </c>
      <c r="AM741" t="s">
        <v>84</v>
      </c>
      <c r="AN741" t="s">
        <v>1940</v>
      </c>
      <c r="AO741" t="s">
        <v>3583</v>
      </c>
      <c r="AP741" t="s">
        <v>3584</v>
      </c>
      <c r="AQ741" t="s">
        <v>74</v>
      </c>
      <c r="AR741" t="s">
        <v>3585</v>
      </c>
      <c r="AS741" t="s">
        <v>3586</v>
      </c>
      <c r="AT741" t="s">
        <v>74</v>
      </c>
      <c r="AU741">
        <v>1992</v>
      </c>
      <c r="AV741">
        <v>25</v>
      </c>
      <c r="AW741" t="s">
        <v>7287</v>
      </c>
      <c r="AX741" t="s">
        <v>74</v>
      </c>
      <c r="AY741" t="s">
        <v>74</v>
      </c>
      <c r="AZ741" t="s">
        <v>74</v>
      </c>
      <c r="BA741" t="s">
        <v>74</v>
      </c>
      <c r="BB741">
        <v>318</v>
      </c>
      <c r="BC741">
        <v>323</v>
      </c>
      <c r="BD741" t="s">
        <v>74</v>
      </c>
      <c r="BE741" t="s">
        <v>7381</v>
      </c>
      <c r="BF741" t="str">
        <f>HYPERLINK("http://dx.doi.org/10.1016/0025-326X(92)90689-4","http://dx.doi.org/10.1016/0025-326X(92)90689-4")</f>
        <v>http://dx.doi.org/10.1016/0025-326X(92)90689-4</v>
      </c>
      <c r="BG741" t="s">
        <v>74</v>
      </c>
      <c r="BH741" t="s">
        <v>74</v>
      </c>
      <c r="BI741">
        <v>6</v>
      </c>
      <c r="BJ741" t="s">
        <v>3588</v>
      </c>
      <c r="BK741" t="s">
        <v>92</v>
      </c>
      <c r="BL741" t="s">
        <v>3589</v>
      </c>
      <c r="BM741" t="s">
        <v>7289</v>
      </c>
      <c r="BN741" t="s">
        <v>74</v>
      </c>
      <c r="BO741" t="s">
        <v>74</v>
      </c>
      <c r="BP741" t="s">
        <v>74</v>
      </c>
      <c r="BQ741" t="s">
        <v>74</v>
      </c>
      <c r="BR741" t="s">
        <v>95</v>
      </c>
      <c r="BS741" t="s">
        <v>7382</v>
      </c>
      <c r="BT741" t="str">
        <f>HYPERLINK("https%3A%2F%2Fwww.webofscience.com%2Fwos%2Fwoscc%2Ffull-record%2FWOS:A1992KX53100019","View Full Record in Web of Science")</f>
        <v>View Full Record in Web of Science</v>
      </c>
    </row>
    <row r="742" spans="1:72" x14ac:dyDescent="0.15">
      <c r="A742" t="s">
        <v>72</v>
      </c>
      <c r="B742" t="s">
        <v>7383</v>
      </c>
      <c r="C742" t="s">
        <v>74</v>
      </c>
      <c r="D742" t="s">
        <v>74</v>
      </c>
      <c r="E742" t="s">
        <v>74</v>
      </c>
      <c r="F742" t="s">
        <v>7383</v>
      </c>
      <c r="G742" t="s">
        <v>74</v>
      </c>
      <c r="H742" t="s">
        <v>74</v>
      </c>
      <c r="I742" t="s">
        <v>7384</v>
      </c>
      <c r="J742" t="s">
        <v>7385</v>
      </c>
      <c r="K742" t="s">
        <v>74</v>
      </c>
      <c r="L742" t="s">
        <v>74</v>
      </c>
      <c r="M742" t="s">
        <v>77</v>
      </c>
      <c r="N742" t="s">
        <v>458</v>
      </c>
      <c r="O742" t="s">
        <v>74</v>
      </c>
      <c r="P742" t="s">
        <v>74</v>
      </c>
      <c r="Q742" t="s">
        <v>74</v>
      </c>
      <c r="R742" t="s">
        <v>74</v>
      </c>
      <c r="S742" t="s">
        <v>74</v>
      </c>
      <c r="T742" t="s">
        <v>74</v>
      </c>
      <c r="U742" t="s">
        <v>7386</v>
      </c>
      <c r="V742" t="s">
        <v>74</v>
      </c>
      <c r="W742" t="s">
        <v>74</v>
      </c>
      <c r="X742" t="s">
        <v>74</v>
      </c>
      <c r="Y742" t="s">
        <v>7387</v>
      </c>
      <c r="Z742" t="s">
        <v>74</v>
      </c>
      <c r="AA742" t="s">
        <v>74</v>
      </c>
      <c r="AB742" t="s">
        <v>74</v>
      </c>
      <c r="AC742" t="s">
        <v>74</v>
      </c>
      <c r="AD742" t="s">
        <v>74</v>
      </c>
      <c r="AE742" t="s">
        <v>74</v>
      </c>
      <c r="AF742" t="s">
        <v>74</v>
      </c>
      <c r="AG742">
        <v>111</v>
      </c>
      <c r="AH742">
        <v>155</v>
      </c>
      <c r="AI742">
        <v>158</v>
      </c>
      <c r="AJ742">
        <v>1</v>
      </c>
      <c r="AK742">
        <v>50</v>
      </c>
      <c r="AL742" t="s">
        <v>4736</v>
      </c>
      <c r="AM742" t="s">
        <v>205</v>
      </c>
      <c r="AN742" t="s">
        <v>4737</v>
      </c>
      <c r="AO742" t="s">
        <v>7388</v>
      </c>
      <c r="AP742" t="s">
        <v>74</v>
      </c>
      <c r="AQ742" t="s">
        <v>74</v>
      </c>
      <c r="AR742" t="s">
        <v>7389</v>
      </c>
      <c r="AS742" t="s">
        <v>7390</v>
      </c>
      <c r="AT742" t="s">
        <v>6301</v>
      </c>
      <c r="AU742">
        <v>1992</v>
      </c>
      <c r="AV742">
        <v>11</v>
      </c>
      <c r="AW742">
        <v>1</v>
      </c>
      <c r="AX742" t="s">
        <v>74</v>
      </c>
      <c r="AY742" t="s">
        <v>74</v>
      </c>
      <c r="AZ742" t="s">
        <v>74</v>
      </c>
      <c r="BA742" t="s">
        <v>74</v>
      </c>
      <c r="BB742">
        <v>41</v>
      </c>
      <c r="BC742">
        <v>67</v>
      </c>
      <c r="BD742" t="s">
        <v>74</v>
      </c>
      <c r="BE742" t="s">
        <v>7391</v>
      </c>
      <c r="BF742" t="str">
        <f>HYPERLINK("http://dx.doi.org/10.1002/mas.1280110104","http://dx.doi.org/10.1002/mas.1280110104")</f>
        <v>http://dx.doi.org/10.1002/mas.1280110104</v>
      </c>
      <c r="BG742" t="s">
        <v>74</v>
      </c>
      <c r="BH742" t="s">
        <v>74</v>
      </c>
      <c r="BI742">
        <v>27</v>
      </c>
      <c r="BJ742" t="s">
        <v>899</v>
      </c>
      <c r="BK742" t="s">
        <v>92</v>
      </c>
      <c r="BL742" t="s">
        <v>899</v>
      </c>
      <c r="BM742" t="s">
        <v>7392</v>
      </c>
      <c r="BN742" t="s">
        <v>74</v>
      </c>
      <c r="BO742" t="s">
        <v>74</v>
      </c>
      <c r="BP742" t="s">
        <v>74</v>
      </c>
      <c r="BQ742" t="s">
        <v>74</v>
      </c>
      <c r="BR742" t="s">
        <v>95</v>
      </c>
      <c r="BS742" t="s">
        <v>7393</v>
      </c>
      <c r="BT742" t="str">
        <f>HYPERLINK("https%3A%2F%2Fwww.webofscience.com%2Fwos%2Fwoscc%2Ffull-record%2FWOS:A1992HX34500003","View Full Record in Web of Science")</f>
        <v>View Full Record in Web of Science</v>
      </c>
    </row>
    <row r="743" spans="1:72" x14ac:dyDescent="0.15">
      <c r="A743" t="s">
        <v>5767</v>
      </c>
      <c r="B743" t="s">
        <v>7394</v>
      </c>
      <c r="C743" t="s">
        <v>74</v>
      </c>
      <c r="D743" t="s">
        <v>7395</v>
      </c>
      <c r="E743" t="s">
        <v>74</v>
      </c>
      <c r="F743" t="s">
        <v>7394</v>
      </c>
      <c r="G743" t="s">
        <v>74</v>
      </c>
      <c r="H743" t="s">
        <v>74</v>
      </c>
      <c r="I743" t="s">
        <v>7396</v>
      </c>
      <c r="J743" t="s">
        <v>7397</v>
      </c>
      <c r="K743" t="s">
        <v>7398</v>
      </c>
      <c r="L743" t="s">
        <v>74</v>
      </c>
      <c r="M743" t="s">
        <v>77</v>
      </c>
      <c r="N743" t="s">
        <v>5773</v>
      </c>
      <c r="O743" t="s">
        <v>7399</v>
      </c>
      <c r="P743" t="s">
        <v>7400</v>
      </c>
      <c r="Q743" t="s">
        <v>7401</v>
      </c>
      <c r="R743" t="s">
        <v>74</v>
      </c>
      <c r="S743" t="s">
        <v>74</v>
      </c>
      <c r="T743" t="s">
        <v>74</v>
      </c>
      <c r="U743" t="s">
        <v>74</v>
      </c>
      <c r="V743" t="s">
        <v>74</v>
      </c>
      <c r="W743" t="s">
        <v>74</v>
      </c>
      <c r="X743" t="s">
        <v>74</v>
      </c>
      <c r="Y743" t="s">
        <v>74</v>
      </c>
      <c r="Z743" t="s">
        <v>74</v>
      </c>
      <c r="AA743" t="s">
        <v>7402</v>
      </c>
      <c r="AB743" t="s">
        <v>7403</v>
      </c>
      <c r="AC743" t="s">
        <v>74</v>
      </c>
      <c r="AD743" t="s">
        <v>74</v>
      </c>
      <c r="AE743" t="s">
        <v>74</v>
      </c>
      <c r="AF743" t="s">
        <v>74</v>
      </c>
      <c r="AG743">
        <v>0</v>
      </c>
      <c r="AH743">
        <v>0</v>
      </c>
      <c r="AI743">
        <v>0</v>
      </c>
      <c r="AJ743">
        <v>0</v>
      </c>
      <c r="AK743">
        <v>1</v>
      </c>
      <c r="AL743" t="s">
        <v>7404</v>
      </c>
      <c r="AM743" t="s">
        <v>7405</v>
      </c>
      <c r="AN743" t="s">
        <v>7405</v>
      </c>
      <c r="AO743" t="s">
        <v>7406</v>
      </c>
      <c r="AP743" t="s">
        <v>74</v>
      </c>
      <c r="AQ743" t="s">
        <v>7407</v>
      </c>
      <c r="AR743" t="s">
        <v>7408</v>
      </c>
      <c r="AS743" t="s">
        <v>74</v>
      </c>
      <c r="AT743" t="s">
        <v>74</v>
      </c>
      <c r="AU743">
        <v>1992</v>
      </c>
      <c r="AV743">
        <v>267</v>
      </c>
      <c r="AW743" t="s">
        <v>74</v>
      </c>
      <c r="AX743" t="s">
        <v>74</v>
      </c>
      <c r="AY743" t="s">
        <v>74</v>
      </c>
      <c r="AZ743" t="s">
        <v>74</v>
      </c>
      <c r="BA743" t="s">
        <v>74</v>
      </c>
      <c r="BB743">
        <v>981</v>
      </c>
      <c r="BC743">
        <v>988</v>
      </c>
      <c r="BD743" t="s">
        <v>74</v>
      </c>
      <c r="BE743" t="s">
        <v>7409</v>
      </c>
      <c r="BF743" t="str">
        <f>HYPERLINK("http://dx.doi.org/10.1557/PROC-267-981","http://dx.doi.org/10.1557/PROC-267-981")</f>
        <v>http://dx.doi.org/10.1557/PROC-267-981</v>
      </c>
      <c r="BG743" t="s">
        <v>74</v>
      </c>
      <c r="BH743" t="s">
        <v>74</v>
      </c>
      <c r="BI743">
        <v>8</v>
      </c>
      <c r="BJ743" t="s">
        <v>7410</v>
      </c>
      <c r="BK743" t="s">
        <v>7411</v>
      </c>
      <c r="BL743" t="s">
        <v>7412</v>
      </c>
      <c r="BM743" t="s">
        <v>7413</v>
      </c>
      <c r="BN743" t="s">
        <v>74</v>
      </c>
      <c r="BO743" t="s">
        <v>74</v>
      </c>
      <c r="BP743" t="s">
        <v>74</v>
      </c>
      <c r="BQ743" t="s">
        <v>74</v>
      </c>
      <c r="BR743" t="s">
        <v>95</v>
      </c>
      <c r="BS743" t="s">
        <v>7414</v>
      </c>
      <c r="BT743" t="str">
        <f>HYPERLINK("https%3A%2F%2Fwww.webofscience.com%2Fwos%2Fwoscc%2Ffull-record%2FWOS:A1992BX54G00071","View Full Record in Web of Science")</f>
        <v>View Full Record in Web of Science</v>
      </c>
    </row>
    <row r="744" spans="1:72" x14ac:dyDescent="0.15">
      <c r="A744" t="s">
        <v>72</v>
      </c>
      <c r="B744" t="s">
        <v>7415</v>
      </c>
      <c r="C744" t="s">
        <v>74</v>
      </c>
      <c r="D744" t="s">
        <v>74</v>
      </c>
      <c r="E744" t="s">
        <v>74</v>
      </c>
      <c r="F744" t="s">
        <v>7415</v>
      </c>
      <c r="G744" t="s">
        <v>74</v>
      </c>
      <c r="H744" t="s">
        <v>74</v>
      </c>
      <c r="I744" t="s">
        <v>7416</v>
      </c>
      <c r="J744" t="s">
        <v>7417</v>
      </c>
      <c r="K744" t="s">
        <v>74</v>
      </c>
      <c r="L744" t="s">
        <v>74</v>
      </c>
      <c r="M744" t="s">
        <v>77</v>
      </c>
      <c r="N744" t="s">
        <v>78</v>
      </c>
      <c r="O744" t="s">
        <v>74</v>
      </c>
      <c r="P744" t="s">
        <v>74</v>
      </c>
      <c r="Q744" t="s">
        <v>74</v>
      </c>
      <c r="R744" t="s">
        <v>74</v>
      </c>
      <c r="S744" t="s">
        <v>74</v>
      </c>
      <c r="T744" t="s">
        <v>74</v>
      </c>
      <c r="U744" t="s">
        <v>7418</v>
      </c>
      <c r="V744" t="s">
        <v>7419</v>
      </c>
      <c r="W744" t="s">
        <v>74</v>
      </c>
      <c r="X744" t="s">
        <v>74</v>
      </c>
      <c r="Y744" t="s">
        <v>7420</v>
      </c>
      <c r="Z744" t="s">
        <v>74</v>
      </c>
      <c r="AA744" t="s">
        <v>7421</v>
      </c>
      <c r="AB744" t="s">
        <v>7422</v>
      </c>
      <c r="AC744" t="s">
        <v>74</v>
      </c>
      <c r="AD744" t="s">
        <v>74</v>
      </c>
      <c r="AE744" t="s">
        <v>74</v>
      </c>
      <c r="AF744" t="s">
        <v>74</v>
      </c>
      <c r="AG744">
        <v>21</v>
      </c>
      <c r="AH744">
        <v>33</v>
      </c>
      <c r="AI744">
        <v>36</v>
      </c>
      <c r="AJ744">
        <v>0</v>
      </c>
      <c r="AK744">
        <v>6</v>
      </c>
      <c r="AL744" t="s">
        <v>679</v>
      </c>
      <c r="AM744" t="s">
        <v>205</v>
      </c>
      <c r="AN744" t="s">
        <v>680</v>
      </c>
      <c r="AO744" t="s">
        <v>7423</v>
      </c>
      <c r="AP744" t="s">
        <v>7424</v>
      </c>
      <c r="AQ744" t="s">
        <v>74</v>
      </c>
      <c r="AR744" t="s">
        <v>7425</v>
      </c>
      <c r="AS744" t="s">
        <v>7426</v>
      </c>
      <c r="AT744" t="s">
        <v>74</v>
      </c>
      <c r="AU744">
        <v>1992</v>
      </c>
      <c r="AV744">
        <v>24</v>
      </c>
      <c r="AW744">
        <v>1</v>
      </c>
      <c r="AX744" t="s">
        <v>74</v>
      </c>
      <c r="AY744" t="s">
        <v>74</v>
      </c>
      <c r="AZ744" t="s">
        <v>74</v>
      </c>
      <c r="BA744" t="s">
        <v>74</v>
      </c>
      <c r="BB744">
        <v>77</v>
      </c>
      <c r="BC744">
        <v>89</v>
      </c>
      <c r="BD744" t="s">
        <v>74</v>
      </c>
      <c r="BE744" t="s">
        <v>74</v>
      </c>
      <c r="BF744" t="s">
        <v>74</v>
      </c>
      <c r="BG744" t="s">
        <v>74</v>
      </c>
      <c r="BH744" t="s">
        <v>74</v>
      </c>
      <c r="BI744">
        <v>13</v>
      </c>
      <c r="BJ744" t="s">
        <v>7427</v>
      </c>
      <c r="BK744" t="s">
        <v>92</v>
      </c>
      <c r="BL744" t="s">
        <v>7428</v>
      </c>
      <c r="BM744" t="s">
        <v>7429</v>
      </c>
      <c r="BN744">
        <v>24193041</v>
      </c>
      <c r="BO744" t="s">
        <v>74</v>
      </c>
      <c r="BP744" t="s">
        <v>74</v>
      </c>
      <c r="BQ744" t="s">
        <v>74</v>
      </c>
      <c r="BR744" t="s">
        <v>95</v>
      </c>
      <c r="BS744" t="s">
        <v>7430</v>
      </c>
      <c r="BT744" t="str">
        <f>HYPERLINK("https%3A%2F%2Fwww.webofscience.com%2Fwos%2Fwoscc%2Ffull-record%2FWOS:A1992JK45900007","View Full Record in Web of Science")</f>
        <v>View Full Record in Web of Science</v>
      </c>
    </row>
    <row r="745" spans="1:72" x14ac:dyDescent="0.15">
      <c r="A745" t="s">
        <v>72</v>
      </c>
      <c r="B745" t="s">
        <v>7431</v>
      </c>
      <c r="C745" t="s">
        <v>74</v>
      </c>
      <c r="D745" t="s">
        <v>74</v>
      </c>
      <c r="E745" t="s">
        <v>74</v>
      </c>
      <c r="F745" t="s">
        <v>7431</v>
      </c>
      <c r="G745" t="s">
        <v>74</v>
      </c>
      <c r="H745" t="s">
        <v>74</v>
      </c>
      <c r="I745" t="s">
        <v>7432</v>
      </c>
      <c r="J745" t="s">
        <v>7433</v>
      </c>
      <c r="K745" t="s">
        <v>74</v>
      </c>
      <c r="L745" t="s">
        <v>74</v>
      </c>
      <c r="M745" t="s">
        <v>77</v>
      </c>
      <c r="N745" t="s">
        <v>78</v>
      </c>
      <c r="O745" t="s">
        <v>74</v>
      </c>
      <c r="P745" t="s">
        <v>74</v>
      </c>
      <c r="Q745" t="s">
        <v>74</v>
      </c>
      <c r="R745" t="s">
        <v>74</v>
      </c>
      <c r="S745" t="s">
        <v>74</v>
      </c>
      <c r="T745" t="s">
        <v>74</v>
      </c>
      <c r="U745" t="s">
        <v>7434</v>
      </c>
      <c r="V745" t="s">
        <v>7435</v>
      </c>
      <c r="W745" t="s">
        <v>7436</v>
      </c>
      <c r="X745" t="s">
        <v>5259</v>
      </c>
      <c r="Y745" t="s">
        <v>7437</v>
      </c>
      <c r="Z745" t="s">
        <v>74</v>
      </c>
      <c r="AA745" t="s">
        <v>7438</v>
      </c>
      <c r="AB745" t="s">
        <v>74</v>
      </c>
      <c r="AC745" t="s">
        <v>74</v>
      </c>
      <c r="AD745" t="s">
        <v>74</v>
      </c>
      <c r="AE745" t="s">
        <v>74</v>
      </c>
      <c r="AF745" t="s">
        <v>74</v>
      </c>
      <c r="AG745">
        <v>33</v>
      </c>
      <c r="AH745">
        <v>7</v>
      </c>
      <c r="AI745">
        <v>7</v>
      </c>
      <c r="AJ745">
        <v>0</v>
      </c>
      <c r="AK745">
        <v>3</v>
      </c>
      <c r="AL745" t="s">
        <v>7439</v>
      </c>
      <c r="AM745" t="s">
        <v>406</v>
      </c>
      <c r="AN745" t="s">
        <v>7440</v>
      </c>
      <c r="AO745" t="s">
        <v>7441</v>
      </c>
      <c r="AP745" t="s">
        <v>74</v>
      </c>
      <c r="AQ745" t="s">
        <v>74</v>
      </c>
      <c r="AR745" t="s">
        <v>7433</v>
      </c>
      <c r="AS745" t="s">
        <v>7442</v>
      </c>
      <c r="AT745" t="s">
        <v>74</v>
      </c>
      <c r="AU745">
        <v>1992</v>
      </c>
      <c r="AV745">
        <v>72</v>
      </c>
      <c r="AW745">
        <v>291</v>
      </c>
      <c r="AX745" t="s">
        <v>74</v>
      </c>
      <c r="AY745" t="s">
        <v>74</v>
      </c>
      <c r="AZ745" t="s">
        <v>74</v>
      </c>
      <c r="BA745" t="s">
        <v>74</v>
      </c>
      <c r="BB745">
        <v>143</v>
      </c>
      <c r="BC745">
        <v>152</v>
      </c>
      <c r="BD745" t="s">
        <v>74</v>
      </c>
      <c r="BE745" t="s">
        <v>74</v>
      </c>
      <c r="BF745" t="s">
        <v>74</v>
      </c>
      <c r="BG745" t="s">
        <v>74</v>
      </c>
      <c r="BH745" t="s">
        <v>74</v>
      </c>
      <c r="BI745">
        <v>10</v>
      </c>
      <c r="BJ745" t="s">
        <v>6085</v>
      </c>
      <c r="BK745" t="s">
        <v>92</v>
      </c>
      <c r="BL745" t="s">
        <v>6085</v>
      </c>
      <c r="BM745" t="s">
        <v>7443</v>
      </c>
      <c r="BN745" t="s">
        <v>74</v>
      </c>
      <c r="BO745" t="s">
        <v>74</v>
      </c>
      <c r="BP745" t="s">
        <v>74</v>
      </c>
      <c r="BQ745" t="s">
        <v>74</v>
      </c>
      <c r="BR745" t="s">
        <v>95</v>
      </c>
      <c r="BS745" t="s">
        <v>7444</v>
      </c>
      <c r="BT745" t="str">
        <f>HYPERLINK("https%3A%2F%2Fwww.webofscience.com%2Fwos%2Fwoscc%2Ffull-record%2FWOS:A1992KH29800007","View Full Record in Web of Science")</f>
        <v>View Full Record in Web of Science</v>
      </c>
    </row>
    <row r="746" spans="1:72" x14ac:dyDescent="0.15">
      <c r="A746" t="s">
        <v>5767</v>
      </c>
      <c r="B746" t="s">
        <v>7445</v>
      </c>
      <c r="C746" t="s">
        <v>74</v>
      </c>
      <c r="D746" t="s">
        <v>7446</v>
      </c>
      <c r="E746" t="s">
        <v>74</v>
      </c>
      <c r="F746" t="s">
        <v>7445</v>
      </c>
      <c r="G746" t="s">
        <v>74</v>
      </c>
      <c r="H746" t="s">
        <v>74</v>
      </c>
      <c r="I746" t="s">
        <v>7447</v>
      </c>
      <c r="J746" t="s">
        <v>7448</v>
      </c>
      <c r="K746" t="s">
        <v>6486</v>
      </c>
      <c r="L746" t="s">
        <v>74</v>
      </c>
      <c r="M746" t="s">
        <v>77</v>
      </c>
      <c r="N746" t="s">
        <v>5773</v>
      </c>
      <c r="O746" t="s">
        <v>7449</v>
      </c>
      <c r="P746" t="s">
        <v>6488</v>
      </c>
      <c r="Q746" t="s">
        <v>6489</v>
      </c>
      <c r="R746" t="s">
        <v>74</v>
      </c>
      <c r="S746" t="s">
        <v>74</v>
      </c>
      <c r="T746" t="s">
        <v>74</v>
      </c>
      <c r="U746" t="s">
        <v>74</v>
      </c>
      <c r="V746" t="s">
        <v>74</v>
      </c>
      <c r="W746" t="s">
        <v>74</v>
      </c>
      <c r="X746" t="s">
        <v>74</v>
      </c>
      <c r="Y746" t="s">
        <v>74</v>
      </c>
      <c r="Z746" t="s">
        <v>74</v>
      </c>
      <c r="AA746" t="s">
        <v>74</v>
      </c>
      <c r="AB746" t="s">
        <v>74</v>
      </c>
      <c r="AC746" t="s">
        <v>74</v>
      </c>
      <c r="AD746" t="s">
        <v>74</v>
      </c>
      <c r="AE746" t="s">
        <v>74</v>
      </c>
      <c r="AF746" t="s">
        <v>74</v>
      </c>
      <c r="AG746">
        <v>0</v>
      </c>
      <c r="AH746">
        <v>0</v>
      </c>
      <c r="AI746">
        <v>0</v>
      </c>
      <c r="AJ746">
        <v>0</v>
      </c>
      <c r="AK746">
        <v>0</v>
      </c>
      <c r="AL746" t="s">
        <v>6492</v>
      </c>
      <c r="AM746" t="s">
        <v>84</v>
      </c>
      <c r="AN746" t="s">
        <v>84</v>
      </c>
      <c r="AO746" t="s">
        <v>74</v>
      </c>
      <c r="AP746" t="s">
        <v>74</v>
      </c>
      <c r="AQ746" t="s">
        <v>7450</v>
      </c>
      <c r="AR746" t="s">
        <v>6494</v>
      </c>
      <c r="AS746" t="s">
        <v>74</v>
      </c>
      <c r="AT746" t="s">
        <v>74</v>
      </c>
      <c r="AU746">
        <v>1992</v>
      </c>
      <c r="AV746">
        <v>13</v>
      </c>
      <c r="AW746" t="s">
        <v>74</v>
      </c>
      <c r="AX746" t="s">
        <v>74</v>
      </c>
      <c r="AY746" t="s">
        <v>74</v>
      </c>
      <c r="AZ746" t="s">
        <v>74</v>
      </c>
      <c r="BA746" t="s">
        <v>74</v>
      </c>
      <c r="BB746">
        <v>311</v>
      </c>
      <c r="BC746">
        <v>319</v>
      </c>
      <c r="BD746" t="s">
        <v>74</v>
      </c>
      <c r="BE746" t="s">
        <v>74</v>
      </c>
      <c r="BF746" t="s">
        <v>74</v>
      </c>
      <c r="BG746" t="s">
        <v>74</v>
      </c>
      <c r="BH746" t="s">
        <v>74</v>
      </c>
      <c r="BI746">
        <v>9</v>
      </c>
      <c r="BJ746" t="s">
        <v>379</v>
      </c>
      <c r="BK746" t="s">
        <v>5781</v>
      </c>
      <c r="BL746" t="s">
        <v>379</v>
      </c>
      <c r="BM746" t="s">
        <v>7451</v>
      </c>
      <c r="BN746" t="s">
        <v>74</v>
      </c>
      <c r="BO746" t="s">
        <v>74</v>
      </c>
      <c r="BP746" t="s">
        <v>74</v>
      </c>
      <c r="BQ746" t="s">
        <v>74</v>
      </c>
      <c r="BR746" t="s">
        <v>95</v>
      </c>
      <c r="BS746" t="s">
        <v>7452</v>
      </c>
      <c r="BT746" t="str">
        <f>HYPERLINK("https%3A%2F%2Fwww.webofscience.com%2Fwos%2Fwoscc%2Ffull-record%2FWOS:A1992BW47C00025","View Full Record in Web of Science")</f>
        <v>View Full Record in Web of Science</v>
      </c>
    </row>
    <row r="747" spans="1:72" x14ac:dyDescent="0.15">
      <c r="A747" t="s">
        <v>5767</v>
      </c>
      <c r="B747" t="s">
        <v>5013</v>
      </c>
      <c r="C747" t="s">
        <v>74</v>
      </c>
      <c r="D747" t="s">
        <v>74</v>
      </c>
      <c r="E747" t="s">
        <v>7453</v>
      </c>
      <c r="F747" t="s">
        <v>5013</v>
      </c>
      <c r="G747" t="s">
        <v>74</v>
      </c>
      <c r="H747" t="s">
        <v>74</v>
      </c>
      <c r="I747" t="s">
        <v>7454</v>
      </c>
      <c r="J747" t="s">
        <v>7455</v>
      </c>
      <c r="K747" t="s">
        <v>74</v>
      </c>
      <c r="L747" t="s">
        <v>74</v>
      </c>
      <c r="M747" t="s">
        <v>77</v>
      </c>
      <c r="N747" t="s">
        <v>5773</v>
      </c>
      <c r="O747" t="s">
        <v>7456</v>
      </c>
      <c r="P747" t="s">
        <v>7457</v>
      </c>
      <c r="Q747" t="s">
        <v>6808</v>
      </c>
      <c r="R747" t="s">
        <v>74</v>
      </c>
      <c r="S747" t="s">
        <v>74</v>
      </c>
      <c r="T747" t="s">
        <v>74</v>
      </c>
      <c r="U747" t="s">
        <v>74</v>
      </c>
      <c r="V747" t="s">
        <v>74</v>
      </c>
      <c r="W747" t="s">
        <v>7458</v>
      </c>
      <c r="X747" t="s">
        <v>7459</v>
      </c>
      <c r="Y747" t="s">
        <v>74</v>
      </c>
      <c r="Z747" t="s">
        <v>74</v>
      </c>
      <c r="AA747" t="s">
        <v>74</v>
      </c>
      <c r="AB747" t="s">
        <v>74</v>
      </c>
      <c r="AC747" t="s">
        <v>74</v>
      </c>
      <c r="AD747" t="s">
        <v>74</v>
      </c>
      <c r="AE747" t="s">
        <v>74</v>
      </c>
      <c r="AF747" t="s">
        <v>74</v>
      </c>
      <c r="AG747">
        <v>0</v>
      </c>
      <c r="AH747">
        <v>0</v>
      </c>
      <c r="AI747">
        <v>0</v>
      </c>
      <c r="AJ747">
        <v>0</v>
      </c>
      <c r="AK747">
        <v>1</v>
      </c>
      <c r="AL747" t="s">
        <v>7460</v>
      </c>
      <c r="AM747" t="s">
        <v>309</v>
      </c>
      <c r="AN747" t="s">
        <v>7461</v>
      </c>
      <c r="AO747" t="s">
        <v>74</v>
      </c>
      <c r="AP747" t="s">
        <v>74</v>
      </c>
      <c r="AQ747" t="s">
        <v>7462</v>
      </c>
      <c r="AR747" t="s">
        <v>74</v>
      </c>
      <c r="AS747" t="s">
        <v>74</v>
      </c>
      <c r="AT747" t="s">
        <v>74</v>
      </c>
      <c r="AU747">
        <v>1992</v>
      </c>
      <c r="AV747" t="s">
        <v>74</v>
      </c>
      <c r="AW747" t="s">
        <v>74</v>
      </c>
      <c r="AX747" t="s">
        <v>74</v>
      </c>
      <c r="AY747" t="s">
        <v>74</v>
      </c>
      <c r="AZ747" t="s">
        <v>74</v>
      </c>
      <c r="BA747" t="s">
        <v>74</v>
      </c>
      <c r="BB747">
        <v>30</v>
      </c>
      <c r="BC747">
        <v>36</v>
      </c>
      <c r="BD747" t="s">
        <v>74</v>
      </c>
      <c r="BE747" t="s">
        <v>74</v>
      </c>
      <c r="BF747" t="s">
        <v>74</v>
      </c>
      <c r="BG747" t="s">
        <v>74</v>
      </c>
      <c r="BH747" t="s">
        <v>74</v>
      </c>
      <c r="BI747">
        <v>7</v>
      </c>
      <c r="BJ747" t="s">
        <v>7463</v>
      </c>
      <c r="BK747" t="s">
        <v>5781</v>
      </c>
      <c r="BL747" t="s">
        <v>7464</v>
      </c>
      <c r="BM747" t="s">
        <v>7465</v>
      </c>
      <c r="BN747" t="s">
        <v>74</v>
      </c>
      <c r="BO747" t="s">
        <v>74</v>
      </c>
      <c r="BP747" t="s">
        <v>74</v>
      </c>
      <c r="BQ747" t="s">
        <v>74</v>
      </c>
      <c r="BR747" t="s">
        <v>95</v>
      </c>
      <c r="BS747" t="s">
        <v>7466</v>
      </c>
      <c r="BT747" t="str">
        <f>HYPERLINK("https%3A%2F%2Fwww.webofscience.com%2Fwos%2Fwoscc%2Ffull-record%2FWOS:A1992BC83X00005","View Full Record in Web of Science")</f>
        <v>View Full Record in Web of Science</v>
      </c>
    </row>
    <row r="748" spans="1:72" x14ac:dyDescent="0.15">
      <c r="A748" t="s">
        <v>5767</v>
      </c>
      <c r="B748" t="s">
        <v>7467</v>
      </c>
      <c r="C748" t="s">
        <v>74</v>
      </c>
      <c r="D748" t="s">
        <v>74</v>
      </c>
      <c r="E748" t="s">
        <v>7453</v>
      </c>
      <c r="F748" t="s">
        <v>7467</v>
      </c>
      <c r="G748" t="s">
        <v>74</v>
      </c>
      <c r="H748" t="s">
        <v>74</v>
      </c>
      <c r="I748" t="s">
        <v>7468</v>
      </c>
      <c r="J748" t="s">
        <v>7455</v>
      </c>
      <c r="K748" t="s">
        <v>74</v>
      </c>
      <c r="L748" t="s">
        <v>74</v>
      </c>
      <c r="M748" t="s">
        <v>77</v>
      </c>
      <c r="N748" t="s">
        <v>5773</v>
      </c>
      <c r="O748" t="s">
        <v>7456</v>
      </c>
      <c r="P748" t="s">
        <v>7457</v>
      </c>
      <c r="Q748" t="s">
        <v>6808</v>
      </c>
      <c r="R748" t="s">
        <v>74</v>
      </c>
      <c r="S748" t="s">
        <v>74</v>
      </c>
      <c r="T748" t="s">
        <v>74</v>
      </c>
      <c r="U748" t="s">
        <v>74</v>
      </c>
      <c r="V748" t="s">
        <v>74</v>
      </c>
      <c r="W748" t="s">
        <v>7469</v>
      </c>
      <c r="X748" t="s">
        <v>7470</v>
      </c>
      <c r="Y748" t="s">
        <v>74</v>
      </c>
      <c r="Z748" t="s">
        <v>74</v>
      </c>
      <c r="AA748" t="s">
        <v>74</v>
      </c>
      <c r="AB748" t="s">
        <v>74</v>
      </c>
      <c r="AC748" t="s">
        <v>74</v>
      </c>
      <c r="AD748" t="s">
        <v>74</v>
      </c>
      <c r="AE748" t="s">
        <v>74</v>
      </c>
      <c r="AF748" t="s">
        <v>74</v>
      </c>
      <c r="AG748">
        <v>0</v>
      </c>
      <c r="AH748">
        <v>0</v>
      </c>
      <c r="AI748">
        <v>0</v>
      </c>
      <c r="AJ748">
        <v>0</v>
      </c>
      <c r="AK748">
        <v>0</v>
      </c>
      <c r="AL748" t="s">
        <v>7460</v>
      </c>
      <c r="AM748" t="s">
        <v>309</v>
      </c>
      <c r="AN748" t="s">
        <v>7461</v>
      </c>
      <c r="AO748" t="s">
        <v>74</v>
      </c>
      <c r="AP748" t="s">
        <v>74</v>
      </c>
      <c r="AQ748" t="s">
        <v>7462</v>
      </c>
      <c r="AR748" t="s">
        <v>74</v>
      </c>
      <c r="AS748" t="s">
        <v>74</v>
      </c>
      <c r="AT748" t="s">
        <v>74</v>
      </c>
      <c r="AU748">
        <v>1992</v>
      </c>
      <c r="AV748" t="s">
        <v>74</v>
      </c>
      <c r="AW748" t="s">
        <v>74</v>
      </c>
      <c r="AX748" t="s">
        <v>74</v>
      </c>
      <c r="AY748" t="s">
        <v>74</v>
      </c>
      <c r="AZ748" t="s">
        <v>74</v>
      </c>
      <c r="BA748" t="s">
        <v>74</v>
      </c>
      <c r="BB748">
        <v>861</v>
      </c>
      <c r="BC748">
        <v>865</v>
      </c>
      <c r="BD748" t="s">
        <v>74</v>
      </c>
      <c r="BE748" t="s">
        <v>74</v>
      </c>
      <c r="BF748" t="s">
        <v>74</v>
      </c>
      <c r="BG748" t="s">
        <v>74</v>
      </c>
      <c r="BH748" t="s">
        <v>74</v>
      </c>
      <c r="BI748">
        <v>5</v>
      </c>
      <c r="BJ748" t="s">
        <v>7463</v>
      </c>
      <c r="BK748" t="s">
        <v>5781</v>
      </c>
      <c r="BL748" t="s">
        <v>7464</v>
      </c>
      <c r="BM748" t="s">
        <v>7465</v>
      </c>
      <c r="BN748" t="s">
        <v>74</v>
      </c>
      <c r="BO748" t="s">
        <v>74</v>
      </c>
      <c r="BP748" t="s">
        <v>74</v>
      </c>
      <c r="BQ748" t="s">
        <v>74</v>
      </c>
      <c r="BR748" t="s">
        <v>95</v>
      </c>
      <c r="BS748" t="s">
        <v>7471</v>
      </c>
      <c r="BT748" t="str">
        <f>HYPERLINK("https%3A%2F%2Fwww.webofscience.com%2Fwos%2Fwoscc%2Ffull-record%2FWOS:A1992BC83X00133","View Full Record in Web of Science")</f>
        <v>View Full Record in Web of Science</v>
      </c>
    </row>
    <row r="749" spans="1:72" x14ac:dyDescent="0.15">
      <c r="A749" t="s">
        <v>72</v>
      </c>
      <c r="B749" t="s">
        <v>7472</v>
      </c>
      <c r="C749" t="s">
        <v>74</v>
      </c>
      <c r="D749" t="s">
        <v>74</v>
      </c>
      <c r="E749" t="s">
        <v>74</v>
      </c>
      <c r="F749" t="s">
        <v>7472</v>
      </c>
      <c r="G749" t="s">
        <v>74</v>
      </c>
      <c r="H749" t="s">
        <v>74</v>
      </c>
      <c r="I749" t="s">
        <v>7473</v>
      </c>
      <c r="J749" t="s">
        <v>7474</v>
      </c>
      <c r="K749" t="s">
        <v>74</v>
      </c>
      <c r="L749" t="s">
        <v>74</v>
      </c>
      <c r="M749" t="s">
        <v>77</v>
      </c>
      <c r="N749" t="s">
        <v>78</v>
      </c>
      <c r="O749" t="s">
        <v>74</v>
      </c>
      <c r="P749" t="s">
        <v>74</v>
      </c>
      <c r="Q749" t="s">
        <v>74</v>
      </c>
      <c r="R749" t="s">
        <v>74</v>
      </c>
      <c r="S749" t="s">
        <v>74</v>
      </c>
      <c r="T749" t="s">
        <v>74</v>
      </c>
      <c r="U749" t="s">
        <v>74</v>
      </c>
      <c r="V749" t="s">
        <v>7475</v>
      </c>
      <c r="W749" t="s">
        <v>74</v>
      </c>
      <c r="X749" t="s">
        <v>74</v>
      </c>
      <c r="Y749" t="s">
        <v>7476</v>
      </c>
      <c r="Z749" t="s">
        <v>74</v>
      </c>
      <c r="AA749" t="s">
        <v>74</v>
      </c>
      <c r="AB749" t="s">
        <v>74</v>
      </c>
      <c r="AC749" t="s">
        <v>74</v>
      </c>
      <c r="AD749" t="s">
        <v>74</v>
      </c>
      <c r="AE749" t="s">
        <v>74</v>
      </c>
      <c r="AF749" t="s">
        <v>74</v>
      </c>
      <c r="AG749">
        <v>0</v>
      </c>
      <c r="AH749">
        <v>35</v>
      </c>
      <c r="AI749">
        <v>37</v>
      </c>
      <c r="AJ749">
        <v>0</v>
      </c>
      <c r="AK749">
        <v>2</v>
      </c>
      <c r="AL749" t="s">
        <v>1637</v>
      </c>
      <c r="AM749" t="s">
        <v>1638</v>
      </c>
      <c r="AN749" t="s">
        <v>1639</v>
      </c>
      <c r="AO749" t="s">
        <v>7477</v>
      </c>
      <c r="AP749" t="s">
        <v>74</v>
      </c>
      <c r="AQ749" t="s">
        <v>74</v>
      </c>
      <c r="AR749" t="s">
        <v>7478</v>
      </c>
      <c r="AS749" t="s">
        <v>7479</v>
      </c>
      <c r="AT749" t="s">
        <v>74</v>
      </c>
      <c r="AU749">
        <v>1992</v>
      </c>
      <c r="AV749">
        <v>26</v>
      </c>
      <c r="AW749">
        <v>1</v>
      </c>
      <c r="AX749" t="s">
        <v>74</v>
      </c>
      <c r="AY749" t="s">
        <v>74</v>
      </c>
      <c r="AZ749" t="s">
        <v>74</v>
      </c>
      <c r="BA749" t="s">
        <v>74</v>
      </c>
      <c r="BB749">
        <v>19</v>
      </c>
      <c r="BC749">
        <v>39</v>
      </c>
      <c r="BD749" t="s">
        <v>74</v>
      </c>
      <c r="BE749" t="s">
        <v>74</v>
      </c>
      <c r="BF749" t="s">
        <v>74</v>
      </c>
      <c r="BG749" t="s">
        <v>74</v>
      </c>
      <c r="BH749" t="s">
        <v>74</v>
      </c>
      <c r="BI749">
        <v>21</v>
      </c>
      <c r="BJ749" t="s">
        <v>174</v>
      </c>
      <c r="BK749" t="s">
        <v>92</v>
      </c>
      <c r="BL749" t="s">
        <v>174</v>
      </c>
      <c r="BM749" t="s">
        <v>7480</v>
      </c>
      <c r="BN749" t="s">
        <v>74</v>
      </c>
      <c r="BO749" t="s">
        <v>74</v>
      </c>
      <c r="BP749" t="s">
        <v>74</v>
      </c>
      <c r="BQ749" t="s">
        <v>74</v>
      </c>
      <c r="BR749" t="s">
        <v>95</v>
      </c>
      <c r="BS749" t="s">
        <v>7481</v>
      </c>
      <c r="BT749" t="str">
        <f>HYPERLINK("https%3A%2F%2Fwww.webofscience.com%2Fwos%2Fwoscc%2Ffull-record%2FWOS:A1992HN75100002","View Full Record in Web of Science")</f>
        <v>View Full Record in Web of Science</v>
      </c>
    </row>
    <row r="750" spans="1:72" x14ac:dyDescent="0.15">
      <c r="A750" t="s">
        <v>72</v>
      </c>
      <c r="B750" t="s">
        <v>7482</v>
      </c>
      <c r="C750" t="s">
        <v>74</v>
      </c>
      <c r="D750" t="s">
        <v>74</v>
      </c>
      <c r="E750" t="s">
        <v>74</v>
      </c>
      <c r="F750" t="s">
        <v>7482</v>
      </c>
      <c r="G750" t="s">
        <v>74</v>
      </c>
      <c r="H750" t="s">
        <v>74</v>
      </c>
      <c r="I750" t="s">
        <v>7483</v>
      </c>
      <c r="J750" t="s">
        <v>7484</v>
      </c>
      <c r="K750" t="s">
        <v>74</v>
      </c>
      <c r="L750" t="s">
        <v>74</v>
      </c>
      <c r="M750" t="s">
        <v>77</v>
      </c>
      <c r="N750" t="s">
        <v>78</v>
      </c>
      <c r="O750" t="s">
        <v>74</v>
      </c>
      <c r="P750" t="s">
        <v>74</v>
      </c>
      <c r="Q750" t="s">
        <v>74</v>
      </c>
      <c r="R750" t="s">
        <v>74</v>
      </c>
      <c r="S750" t="s">
        <v>74</v>
      </c>
      <c r="T750" t="s">
        <v>74</v>
      </c>
      <c r="U750" t="s">
        <v>7485</v>
      </c>
      <c r="V750" t="s">
        <v>7486</v>
      </c>
      <c r="W750" t="s">
        <v>7487</v>
      </c>
      <c r="X750" t="s">
        <v>7488</v>
      </c>
      <c r="Y750" t="s">
        <v>74</v>
      </c>
      <c r="Z750" t="s">
        <v>74</v>
      </c>
      <c r="AA750" t="s">
        <v>7489</v>
      </c>
      <c r="AB750" t="s">
        <v>7490</v>
      </c>
      <c r="AC750" t="s">
        <v>74</v>
      </c>
      <c r="AD750" t="s">
        <v>74</v>
      </c>
      <c r="AE750" t="s">
        <v>74</v>
      </c>
      <c r="AF750" t="s">
        <v>74</v>
      </c>
      <c r="AG750">
        <v>47</v>
      </c>
      <c r="AH750">
        <v>18</v>
      </c>
      <c r="AI750">
        <v>23</v>
      </c>
      <c r="AJ750">
        <v>1</v>
      </c>
      <c r="AK750">
        <v>8</v>
      </c>
      <c r="AL750" t="s">
        <v>7484</v>
      </c>
      <c r="AM750" t="s">
        <v>7491</v>
      </c>
      <c r="AN750" t="s">
        <v>7492</v>
      </c>
      <c r="AO750" t="s">
        <v>7493</v>
      </c>
      <c r="AP750" t="s">
        <v>74</v>
      </c>
      <c r="AQ750" t="s">
        <v>74</v>
      </c>
      <c r="AR750" t="s">
        <v>7494</v>
      </c>
      <c r="AS750" t="s">
        <v>7495</v>
      </c>
      <c r="AT750" t="s">
        <v>74</v>
      </c>
      <c r="AU750">
        <v>1992</v>
      </c>
      <c r="AV750">
        <v>12</v>
      </c>
      <c r="AW750">
        <v>1</v>
      </c>
      <c r="AX750" t="s">
        <v>74</v>
      </c>
      <c r="AY750" t="s">
        <v>74</v>
      </c>
      <c r="AZ750" t="s">
        <v>74</v>
      </c>
      <c r="BA750" t="s">
        <v>74</v>
      </c>
      <c r="BB750">
        <v>121</v>
      </c>
      <c r="BC750">
        <v>134</v>
      </c>
      <c r="BD750" t="s">
        <v>74</v>
      </c>
      <c r="BE750" t="s">
        <v>7496</v>
      </c>
      <c r="BF750" t="str">
        <f>HYPERLINK("http://dx.doi.org/10.1111/j.1756-1051.1992.tb00208.x","http://dx.doi.org/10.1111/j.1756-1051.1992.tb00208.x")</f>
        <v>http://dx.doi.org/10.1111/j.1756-1051.1992.tb00208.x</v>
      </c>
      <c r="BG750" t="s">
        <v>74</v>
      </c>
      <c r="BH750" t="s">
        <v>74</v>
      </c>
      <c r="BI750">
        <v>14</v>
      </c>
      <c r="BJ750" t="s">
        <v>1642</v>
      </c>
      <c r="BK750" t="s">
        <v>92</v>
      </c>
      <c r="BL750" t="s">
        <v>1642</v>
      </c>
      <c r="BM750" t="s">
        <v>7497</v>
      </c>
      <c r="BN750" t="s">
        <v>74</v>
      </c>
      <c r="BO750" t="s">
        <v>74</v>
      </c>
      <c r="BP750" t="s">
        <v>74</v>
      </c>
      <c r="BQ750" t="s">
        <v>74</v>
      </c>
      <c r="BR750" t="s">
        <v>95</v>
      </c>
      <c r="BS750" t="s">
        <v>7498</v>
      </c>
      <c r="BT750" t="str">
        <f>HYPERLINK("https%3A%2F%2Fwww.webofscience.com%2Fwos%2Fwoscc%2Ffull-record%2FWOS:A1992HQ55200011","View Full Record in Web of Science")</f>
        <v>View Full Record in Web of Science</v>
      </c>
    </row>
    <row r="751" spans="1:72" x14ac:dyDescent="0.15">
      <c r="A751" t="s">
        <v>72</v>
      </c>
      <c r="B751" t="s">
        <v>7499</v>
      </c>
      <c r="C751" t="s">
        <v>74</v>
      </c>
      <c r="D751" t="s">
        <v>74</v>
      </c>
      <c r="E751" t="s">
        <v>74</v>
      </c>
      <c r="F751" t="s">
        <v>7499</v>
      </c>
      <c r="G751" t="s">
        <v>74</v>
      </c>
      <c r="H751" t="s">
        <v>74</v>
      </c>
      <c r="I751" t="s">
        <v>7500</v>
      </c>
      <c r="J751" t="s">
        <v>7501</v>
      </c>
      <c r="K751" t="s">
        <v>74</v>
      </c>
      <c r="L751" t="s">
        <v>74</v>
      </c>
      <c r="M751" t="s">
        <v>77</v>
      </c>
      <c r="N751" t="s">
        <v>78</v>
      </c>
      <c r="O751" t="s">
        <v>74</v>
      </c>
      <c r="P751" t="s">
        <v>74</v>
      </c>
      <c r="Q751" t="s">
        <v>74</v>
      </c>
      <c r="R751" t="s">
        <v>74</v>
      </c>
      <c r="S751" t="s">
        <v>74</v>
      </c>
      <c r="T751" t="s">
        <v>7502</v>
      </c>
      <c r="U751" t="s">
        <v>7503</v>
      </c>
      <c r="V751" t="s">
        <v>7504</v>
      </c>
      <c r="W751" t="s">
        <v>74</v>
      </c>
      <c r="X751" t="s">
        <v>74</v>
      </c>
      <c r="Y751" t="s">
        <v>7505</v>
      </c>
      <c r="Z751" t="s">
        <v>74</v>
      </c>
      <c r="AA751" t="s">
        <v>74</v>
      </c>
      <c r="AB751" t="s">
        <v>74</v>
      </c>
      <c r="AC751" t="s">
        <v>74</v>
      </c>
      <c r="AD751" t="s">
        <v>74</v>
      </c>
      <c r="AE751" t="s">
        <v>74</v>
      </c>
      <c r="AF751" t="s">
        <v>74</v>
      </c>
      <c r="AG751">
        <v>84</v>
      </c>
      <c r="AH751">
        <v>97</v>
      </c>
      <c r="AI751">
        <v>100</v>
      </c>
      <c r="AJ751">
        <v>0</v>
      </c>
      <c r="AK751">
        <v>18</v>
      </c>
      <c r="AL751" t="s">
        <v>6064</v>
      </c>
      <c r="AM751" t="s">
        <v>6065</v>
      </c>
      <c r="AN751" t="s">
        <v>6066</v>
      </c>
      <c r="AO751" t="s">
        <v>7506</v>
      </c>
      <c r="AP751" t="s">
        <v>74</v>
      </c>
      <c r="AQ751" t="s">
        <v>74</v>
      </c>
      <c r="AR751" t="s">
        <v>7507</v>
      </c>
      <c r="AS751" t="s">
        <v>7508</v>
      </c>
      <c r="AT751" t="s">
        <v>74</v>
      </c>
      <c r="AU751">
        <v>1992</v>
      </c>
      <c r="AV751">
        <v>15</v>
      </c>
      <c r="AW751">
        <v>2</v>
      </c>
      <c r="AX751" t="s">
        <v>74</v>
      </c>
      <c r="AY751" t="s">
        <v>74</v>
      </c>
      <c r="AZ751" t="s">
        <v>74</v>
      </c>
      <c r="BA751" t="s">
        <v>74</v>
      </c>
      <c r="BB751">
        <v>145</v>
      </c>
      <c r="BC751">
        <v>162</v>
      </c>
      <c r="BD751" t="s">
        <v>74</v>
      </c>
      <c r="BE751" t="s">
        <v>74</v>
      </c>
      <c r="BF751" t="s">
        <v>74</v>
      </c>
      <c r="BG751" t="s">
        <v>74</v>
      </c>
      <c r="BH751" t="s">
        <v>74</v>
      </c>
      <c r="BI751">
        <v>18</v>
      </c>
      <c r="BJ751" t="s">
        <v>584</v>
      </c>
      <c r="BK751" t="s">
        <v>92</v>
      </c>
      <c r="BL751" t="s">
        <v>584</v>
      </c>
      <c r="BM751" t="s">
        <v>7509</v>
      </c>
      <c r="BN751" t="s">
        <v>74</v>
      </c>
      <c r="BO751" t="s">
        <v>74</v>
      </c>
      <c r="BP751" t="s">
        <v>74</v>
      </c>
      <c r="BQ751" t="s">
        <v>74</v>
      </c>
      <c r="BR751" t="s">
        <v>95</v>
      </c>
      <c r="BS751" t="s">
        <v>7510</v>
      </c>
      <c r="BT751" t="str">
        <f>HYPERLINK("https%3A%2F%2Fwww.webofscience.com%2Fwos%2Fwoscc%2Ffull-record%2FWOS:A1992JE81500004","View Full Record in Web of Science")</f>
        <v>View Full Record in Web of Science</v>
      </c>
    </row>
    <row r="752" spans="1:72" x14ac:dyDescent="0.15">
      <c r="A752" t="s">
        <v>72</v>
      </c>
      <c r="B752" t="s">
        <v>7511</v>
      </c>
      <c r="C752" t="s">
        <v>74</v>
      </c>
      <c r="D752" t="s">
        <v>74</v>
      </c>
      <c r="E752" t="s">
        <v>74</v>
      </c>
      <c r="F752" t="s">
        <v>7511</v>
      </c>
      <c r="G752" t="s">
        <v>74</v>
      </c>
      <c r="H752" t="s">
        <v>74</v>
      </c>
      <c r="I752" t="s">
        <v>7512</v>
      </c>
      <c r="J752" t="s">
        <v>577</v>
      </c>
      <c r="K752" t="s">
        <v>74</v>
      </c>
      <c r="L752" t="s">
        <v>74</v>
      </c>
      <c r="M752" t="s">
        <v>322</v>
      </c>
      <c r="N752" t="s">
        <v>78</v>
      </c>
      <c r="O752" t="s">
        <v>74</v>
      </c>
      <c r="P752" t="s">
        <v>74</v>
      </c>
      <c r="Q752" t="s">
        <v>74</v>
      </c>
      <c r="R752" t="s">
        <v>74</v>
      </c>
      <c r="S752" t="s">
        <v>74</v>
      </c>
      <c r="T752" t="s">
        <v>74</v>
      </c>
      <c r="U752" t="s">
        <v>74</v>
      </c>
      <c r="V752" t="s">
        <v>7513</v>
      </c>
      <c r="W752" t="s">
        <v>74</v>
      </c>
      <c r="X752" t="s">
        <v>74</v>
      </c>
      <c r="Y752" t="s">
        <v>7514</v>
      </c>
      <c r="Z752" t="s">
        <v>74</v>
      </c>
      <c r="AA752" t="s">
        <v>74</v>
      </c>
      <c r="AB752" t="s">
        <v>74</v>
      </c>
      <c r="AC752" t="s">
        <v>74</v>
      </c>
      <c r="AD752" t="s">
        <v>74</v>
      </c>
      <c r="AE752" t="s">
        <v>74</v>
      </c>
      <c r="AF752" t="s">
        <v>74</v>
      </c>
      <c r="AG752">
        <v>14</v>
      </c>
      <c r="AH752">
        <v>1</v>
      </c>
      <c r="AI752">
        <v>1</v>
      </c>
      <c r="AJ752">
        <v>0</v>
      </c>
      <c r="AK752">
        <v>1</v>
      </c>
      <c r="AL752" t="s">
        <v>326</v>
      </c>
      <c r="AM752" t="s">
        <v>327</v>
      </c>
      <c r="AN752" t="s">
        <v>328</v>
      </c>
      <c r="AO752" t="s">
        <v>581</v>
      </c>
      <c r="AP752" t="s">
        <v>74</v>
      </c>
      <c r="AQ752" t="s">
        <v>74</v>
      </c>
      <c r="AR752" t="s">
        <v>582</v>
      </c>
      <c r="AS752" t="s">
        <v>583</v>
      </c>
      <c r="AT752" t="s">
        <v>6722</v>
      </c>
      <c r="AU752">
        <v>1992</v>
      </c>
      <c r="AV752">
        <v>32</v>
      </c>
      <c r="AW752">
        <v>1</v>
      </c>
      <c r="AX752" t="s">
        <v>74</v>
      </c>
      <c r="AY752" t="s">
        <v>74</v>
      </c>
      <c r="AZ752" t="s">
        <v>74</v>
      </c>
      <c r="BA752" t="s">
        <v>74</v>
      </c>
      <c r="BB752">
        <v>101</v>
      </c>
      <c r="BC752">
        <v>107</v>
      </c>
      <c r="BD752" t="s">
        <v>74</v>
      </c>
      <c r="BE752" t="s">
        <v>74</v>
      </c>
      <c r="BF752" t="s">
        <v>74</v>
      </c>
      <c r="BG752" t="s">
        <v>74</v>
      </c>
      <c r="BH752" t="s">
        <v>74</v>
      </c>
      <c r="BI752">
        <v>7</v>
      </c>
      <c r="BJ752" t="s">
        <v>584</v>
      </c>
      <c r="BK752" t="s">
        <v>92</v>
      </c>
      <c r="BL752" t="s">
        <v>584</v>
      </c>
      <c r="BM752" t="s">
        <v>7515</v>
      </c>
      <c r="BN752" t="s">
        <v>74</v>
      </c>
      <c r="BO752" t="s">
        <v>74</v>
      </c>
      <c r="BP752" t="s">
        <v>74</v>
      </c>
      <c r="BQ752" t="s">
        <v>74</v>
      </c>
      <c r="BR752" t="s">
        <v>95</v>
      </c>
      <c r="BS752" t="s">
        <v>7516</v>
      </c>
      <c r="BT752" t="str">
        <f>HYPERLINK("https%3A%2F%2Fwww.webofscience.com%2Fwos%2Fwoscc%2Ffull-record%2FWOS:A1992HN11400013","View Full Record in Web of Science")</f>
        <v>View Full Record in Web of Science</v>
      </c>
    </row>
    <row r="753" spans="1:72" x14ac:dyDescent="0.15">
      <c r="A753" t="s">
        <v>72</v>
      </c>
      <c r="B753" t="s">
        <v>7517</v>
      </c>
      <c r="C753" t="s">
        <v>74</v>
      </c>
      <c r="D753" t="s">
        <v>74</v>
      </c>
      <c r="E753" t="s">
        <v>74</v>
      </c>
      <c r="F753" t="s">
        <v>7517</v>
      </c>
      <c r="G753" t="s">
        <v>74</v>
      </c>
      <c r="H753" t="s">
        <v>74</v>
      </c>
      <c r="I753" t="s">
        <v>7518</v>
      </c>
      <c r="J753" t="s">
        <v>577</v>
      </c>
      <c r="K753" t="s">
        <v>74</v>
      </c>
      <c r="L753" t="s">
        <v>74</v>
      </c>
      <c r="M753" t="s">
        <v>322</v>
      </c>
      <c r="N753" t="s">
        <v>78</v>
      </c>
      <c r="O753" t="s">
        <v>74</v>
      </c>
      <c r="P753" t="s">
        <v>74</v>
      </c>
      <c r="Q753" t="s">
        <v>74</v>
      </c>
      <c r="R753" t="s">
        <v>74</v>
      </c>
      <c r="S753" t="s">
        <v>74</v>
      </c>
      <c r="T753" t="s">
        <v>74</v>
      </c>
      <c r="U753" t="s">
        <v>7519</v>
      </c>
      <c r="V753" t="s">
        <v>7520</v>
      </c>
      <c r="W753" t="s">
        <v>74</v>
      </c>
      <c r="X753" t="s">
        <v>74</v>
      </c>
      <c r="Y753" t="s">
        <v>7521</v>
      </c>
      <c r="Z753" t="s">
        <v>74</v>
      </c>
      <c r="AA753" t="s">
        <v>7522</v>
      </c>
      <c r="AB753" t="s">
        <v>7523</v>
      </c>
      <c r="AC753" t="s">
        <v>74</v>
      </c>
      <c r="AD753" t="s">
        <v>74</v>
      </c>
      <c r="AE753" t="s">
        <v>74</v>
      </c>
      <c r="AF753" t="s">
        <v>74</v>
      </c>
      <c r="AG753">
        <v>15</v>
      </c>
      <c r="AH753">
        <v>4</v>
      </c>
      <c r="AI753">
        <v>4</v>
      </c>
      <c r="AJ753">
        <v>0</v>
      </c>
      <c r="AK753">
        <v>1</v>
      </c>
      <c r="AL753" t="s">
        <v>326</v>
      </c>
      <c r="AM753" t="s">
        <v>327</v>
      </c>
      <c r="AN753" t="s">
        <v>328</v>
      </c>
      <c r="AO753" t="s">
        <v>581</v>
      </c>
      <c r="AP753" t="s">
        <v>74</v>
      </c>
      <c r="AQ753" t="s">
        <v>74</v>
      </c>
      <c r="AR753" t="s">
        <v>582</v>
      </c>
      <c r="AS753" t="s">
        <v>583</v>
      </c>
      <c r="AT753" t="s">
        <v>6722</v>
      </c>
      <c r="AU753">
        <v>1992</v>
      </c>
      <c r="AV753">
        <v>32</v>
      </c>
      <c r="AW753">
        <v>1</v>
      </c>
      <c r="AX753" t="s">
        <v>74</v>
      </c>
      <c r="AY753" t="s">
        <v>74</v>
      </c>
      <c r="AZ753" t="s">
        <v>74</v>
      </c>
      <c r="BA753" t="s">
        <v>74</v>
      </c>
      <c r="BB753">
        <v>134</v>
      </c>
      <c r="BC753">
        <v>140</v>
      </c>
      <c r="BD753" t="s">
        <v>74</v>
      </c>
      <c r="BE753" t="s">
        <v>74</v>
      </c>
      <c r="BF753" t="s">
        <v>74</v>
      </c>
      <c r="BG753" t="s">
        <v>74</v>
      </c>
      <c r="BH753" t="s">
        <v>74</v>
      </c>
      <c r="BI753">
        <v>7</v>
      </c>
      <c r="BJ753" t="s">
        <v>584</v>
      </c>
      <c r="BK753" t="s">
        <v>92</v>
      </c>
      <c r="BL753" t="s">
        <v>584</v>
      </c>
      <c r="BM753" t="s">
        <v>7515</v>
      </c>
      <c r="BN753" t="s">
        <v>74</v>
      </c>
      <c r="BO753" t="s">
        <v>74</v>
      </c>
      <c r="BP753" t="s">
        <v>74</v>
      </c>
      <c r="BQ753" t="s">
        <v>74</v>
      </c>
      <c r="BR753" t="s">
        <v>95</v>
      </c>
      <c r="BS753" t="s">
        <v>7524</v>
      </c>
      <c r="BT753" t="str">
        <f>HYPERLINK("https%3A%2F%2Fwww.webofscience.com%2Fwos%2Fwoscc%2Ffull-record%2FWOS:A1992HN11400017","View Full Record in Web of Science")</f>
        <v>View Full Record in Web of Science</v>
      </c>
    </row>
    <row r="754" spans="1:72" x14ac:dyDescent="0.15">
      <c r="A754" t="s">
        <v>5767</v>
      </c>
      <c r="B754" t="s">
        <v>7525</v>
      </c>
      <c r="C754" t="s">
        <v>74</v>
      </c>
      <c r="D754" t="s">
        <v>7526</v>
      </c>
      <c r="E754" t="s">
        <v>74</v>
      </c>
      <c r="F754" t="s">
        <v>7525</v>
      </c>
      <c r="G754" t="s">
        <v>74</v>
      </c>
      <c r="H754" t="s">
        <v>74</v>
      </c>
      <c r="I754" t="s">
        <v>7527</v>
      </c>
      <c r="J754" t="s">
        <v>7528</v>
      </c>
      <c r="K754" t="s">
        <v>74</v>
      </c>
      <c r="L754" t="s">
        <v>74</v>
      </c>
      <c r="M754" t="s">
        <v>77</v>
      </c>
      <c r="N754" t="s">
        <v>5773</v>
      </c>
      <c r="O754" t="s">
        <v>7529</v>
      </c>
      <c r="P754" t="s">
        <v>7530</v>
      </c>
      <c r="Q754" t="s">
        <v>7531</v>
      </c>
      <c r="R754" t="s">
        <v>74</v>
      </c>
      <c r="S754" t="s">
        <v>74</v>
      </c>
      <c r="T754" t="s">
        <v>7532</v>
      </c>
      <c r="U754" t="s">
        <v>74</v>
      </c>
      <c r="V754" t="s">
        <v>74</v>
      </c>
      <c r="W754" t="s">
        <v>74</v>
      </c>
      <c r="X754" t="s">
        <v>74</v>
      </c>
      <c r="Y754" t="s">
        <v>74</v>
      </c>
      <c r="Z754" t="s">
        <v>74</v>
      </c>
      <c r="AA754" t="s">
        <v>74</v>
      </c>
      <c r="AB754" t="s">
        <v>74</v>
      </c>
      <c r="AC754" t="s">
        <v>74</v>
      </c>
      <c r="AD754" t="s">
        <v>74</v>
      </c>
      <c r="AE754" t="s">
        <v>74</v>
      </c>
      <c r="AF754" t="s">
        <v>74</v>
      </c>
      <c r="AG754">
        <v>0</v>
      </c>
      <c r="AH754">
        <v>9</v>
      </c>
      <c r="AI754">
        <v>9</v>
      </c>
      <c r="AJ754">
        <v>0</v>
      </c>
      <c r="AK754">
        <v>4</v>
      </c>
      <c r="AL754" t="s">
        <v>7533</v>
      </c>
      <c r="AM754" t="s">
        <v>6065</v>
      </c>
      <c r="AN754" t="s">
        <v>6065</v>
      </c>
      <c r="AO754" t="s">
        <v>74</v>
      </c>
      <c r="AP754" t="s">
        <v>74</v>
      </c>
      <c r="AQ754" t="s">
        <v>7534</v>
      </c>
      <c r="AR754" t="s">
        <v>74</v>
      </c>
      <c r="AS754" t="s">
        <v>74</v>
      </c>
      <c r="AT754" t="s">
        <v>74</v>
      </c>
      <c r="AU754">
        <v>1992</v>
      </c>
      <c r="AV754" t="s">
        <v>74</v>
      </c>
      <c r="AW754" t="s">
        <v>74</v>
      </c>
      <c r="AX754" t="s">
        <v>74</v>
      </c>
      <c r="AY754" t="s">
        <v>74</v>
      </c>
      <c r="AZ754" t="s">
        <v>74</v>
      </c>
      <c r="BA754" t="s">
        <v>74</v>
      </c>
      <c r="BB754">
        <v>317</v>
      </c>
      <c r="BC754">
        <v>320</v>
      </c>
      <c r="BD754" t="s">
        <v>74</v>
      </c>
      <c r="BE754" t="s">
        <v>74</v>
      </c>
      <c r="BF754" t="s">
        <v>74</v>
      </c>
      <c r="BG754" t="s">
        <v>74</v>
      </c>
      <c r="BH754" t="s">
        <v>74</v>
      </c>
      <c r="BI754">
        <v>4</v>
      </c>
      <c r="BJ754" t="s">
        <v>7535</v>
      </c>
      <c r="BK754" t="s">
        <v>5781</v>
      </c>
      <c r="BL754" t="s">
        <v>7536</v>
      </c>
      <c r="BM754" t="s">
        <v>7537</v>
      </c>
      <c r="BN754" t="s">
        <v>74</v>
      </c>
      <c r="BO754" t="s">
        <v>74</v>
      </c>
      <c r="BP754" t="s">
        <v>74</v>
      </c>
      <c r="BQ754" t="s">
        <v>74</v>
      </c>
      <c r="BR754" t="s">
        <v>95</v>
      </c>
      <c r="BS754" t="s">
        <v>7538</v>
      </c>
      <c r="BT754" t="str">
        <f>HYPERLINK("https%3A%2F%2Fwww.webofscience.com%2Fwos%2Fwoscc%2Ffull-record%2FWOS:A1992BW11U00066","View Full Record in Web of Science")</f>
        <v>View Full Record in Web of Science</v>
      </c>
    </row>
    <row r="755" spans="1:72" x14ac:dyDescent="0.15">
      <c r="A755" t="s">
        <v>72</v>
      </c>
      <c r="B755" t="s">
        <v>7539</v>
      </c>
      <c r="C755" t="s">
        <v>74</v>
      </c>
      <c r="D755" t="s">
        <v>74</v>
      </c>
      <c r="E755" t="s">
        <v>74</v>
      </c>
      <c r="F755" t="s">
        <v>7539</v>
      </c>
      <c r="G755" t="s">
        <v>74</v>
      </c>
      <c r="H755" t="s">
        <v>74</v>
      </c>
      <c r="I755" t="s">
        <v>7540</v>
      </c>
      <c r="J755" t="s">
        <v>2309</v>
      </c>
      <c r="K755" t="s">
        <v>74</v>
      </c>
      <c r="L755" t="s">
        <v>74</v>
      </c>
      <c r="M755" t="s">
        <v>77</v>
      </c>
      <c r="N755" t="s">
        <v>78</v>
      </c>
      <c r="O755" t="s">
        <v>74</v>
      </c>
      <c r="P755" t="s">
        <v>74</v>
      </c>
      <c r="Q755" t="s">
        <v>74</v>
      </c>
      <c r="R755" t="s">
        <v>74</v>
      </c>
      <c r="S755" t="s">
        <v>74</v>
      </c>
      <c r="T755" t="s">
        <v>74</v>
      </c>
      <c r="U755" t="s">
        <v>7541</v>
      </c>
      <c r="V755" t="s">
        <v>7542</v>
      </c>
      <c r="W755" t="s">
        <v>7543</v>
      </c>
      <c r="X755" t="s">
        <v>74</v>
      </c>
      <c r="Y755" t="s">
        <v>7544</v>
      </c>
      <c r="Z755" t="s">
        <v>74</v>
      </c>
      <c r="AA755" t="s">
        <v>74</v>
      </c>
      <c r="AB755" t="s">
        <v>74</v>
      </c>
      <c r="AC755" t="s">
        <v>74</v>
      </c>
      <c r="AD755" t="s">
        <v>74</v>
      </c>
      <c r="AE755" t="s">
        <v>74</v>
      </c>
      <c r="AF755" t="s">
        <v>74</v>
      </c>
      <c r="AG755">
        <v>59</v>
      </c>
      <c r="AH755">
        <v>83</v>
      </c>
      <c r="AI755">
        <v>96</v>
      </c>
      <c r="AJ755">
        <v>0</v>
      </c>
      <c r="AK755">
        <v>14</v>
      </c>
      <c r="AL755" t="s">
        <v>2313</v>
      </c>
      <c r="AM755" t="s">
        <v>2314</v>
      </c>
      <c r="AN755" t="s">
        <v>2315</v>
      </c>
      <c r="AO755" t="s">
        <v>2316</v>
      </c>
      <c r="AP755" t="s">
        <v>74</v>
      </c>
      <c r="AQ755" t="s">
        <v>74</v>
      </c>
      <c r="AR755" t="s">
        <v>2317</v>
      </c>
      <c r="AS755" t="s">
        <v>74</v>
      </c>
      <c r="AT755" t="s">
        <v>7545</v>
      </c>
      <c r="AU755">
        <v>1992</v>
      </c>
      <c r="AV755">
        <v>23</v>
      </c>
      <c r="AW755">
        <v>1</v>
      </c>
      <c r="AX755" t="s">
        <v>74</v>
      </c>
      <c r="AY755" t="s">
        <v>74</v>
      </c>
      <c r="AZ755" t="s">
        <v>74</v>
      </c>
      <c r="BA755" t="s">
        <v>74</v>
      </c>
      <c r="BB755">
        <v>49</v>
      </c>
      <c r="BC755">
        <v>62</v>
      </c>
      <c r="BD755" t="s">
        <v>74</v>
      </c>
      <c r="BE755" t="s">
        <v>7546</v>
      </c>
      <c r="BF755" t="str">
        <f>HYPERLINK("http://dx.doi.org/10.2307/3676427","http://dx.doi.org/10.2307/3676427")</f>
        <v>http://dx.doi.org/10.2307/3676427</v>
      </c>
      <c r="BG755" t="s">
        <v>74</v>
      </c>
      <c r="BH755" t="s">
        <v>74</v>
      </c>
      <c r="BI755">
        <v>14</v>
      </c>
      <c r="BJ755" t="s">
        <v>1351</v>
      </c>
      <c r="BK755" t="s">
        <v>92</v>
      </c>
      <c r="BL755" t="s">
        <v>243</v>
      </c>
      <c r="BM755" t="s">
        <v>7547</v>
      </c>
      <c r="BN755" t="s">
        <v>74</v>
      </c>
      <c r="BO755" t="s">
        <v>74</v>
      </c>
      <c r="BP755" t="s">
        <v>74</v>
      </c>
      <c r="BQ755" t="s">
        <v>74</v>
      </c>
      <c r="BR755" t="s">
        <v>95</v>
      </c>
      <c r="BS755" t="s">
        <v>7548</v>
      </c>
      <c r="BT755" t="str">
        <f>HYPERLINK("https%3A%2F%2Fwww.webofscience.com%2Fwos%2Fwoscc%2Ffull-record%2FWOS:A1992HN98800009","View Full Record in Web of Science")</f>
        <v>View Full Record in Web of Science</v>
      </c>
    </row>
    <row r="756" spans="1:72" x14ac:dyDescent="0.15">
      <c r="A756" t="s">
        <v>5767</v>
      </c>
      <c r="B756" t="s">
        <v>7549</v>
      </c>
      <c r="C756" t="s">
        <v>74</v>
      </c>
      <c r="D756" t="s">
        <v>7550</v>
      </c>
      <c r="E756" t="s">
        <v>74</v>
      </c>
      <c r="F756" t="s">
        <v>7549</v>
      </c>
      <c r="G756" t="s">
        <v>74</v>
      </c>
      <c r="H756" t="s">
        <v>74</v>
      </c>
      <c r="I756" t="s">
        <v>7551</v>
      </c>
      <c r="J756" t="s">
        <v>7552</v>
      </c>
      <c r="K756" t="s">
        <v>74</v>
      </c>
      <c r="L756" t="s">
        <v>74</v>
      </c>
      <c r="M756" t="s">
        <v>77</v>
      </c>
      <c r="N756" t="s">
        <v>5773</v>
      </c>
      <c r="O756" t="s">
        <v>7553</v>
      </c>
      <c r="P756">
        <v>1991</v>
      </c>
      <c r="Q756" t="s">
        <v>7554</v>
      </c>
      <c r="R756" t="s">
        <v>74</v>
      </c>
      <c r="S756" t="s">
        <v>74</v>
      </c>
      <c r="T756" t="s">
        <v>74</v>
      </c>
      <c r="U756" t="s">
        <v>74</v>
      </c>
      <c r="V756" t="s">
        <v>74</v>
      </c>
      <c r="W756" t="s">
        <v>74</v>
      </c>
      <c r="X756" t="s">
        <v>74</v>
      </c>
      <c r="Y756" t="s">
        <v>74</v>
      </c>
      <c r="Z756" t="s">
        <v>74</v>
      </c>
      <c r="AA756" t="s">
        <v>74</v>
      </c>
      <c r="AB756" t="s">
        <v>74</v>
      </c>
      <c r="AC756" t="s">
        <v>74</v>
      </c>
      <c r="AD756" t="s">
        <v>74</v>
      </c>
      <c r="AE756" t="s">
        <v>74</v>
      </c>
      <c r="AF756" t="s">
        <v>74</v>
      </c>
      <c r="AG756">
        <v>0</v>
      </c>
      <c r="AH756">
        <v>16</v>
      </c>
      <c r="AI756">
        <v>16</v>
      </c>
      <c r="AJ756">
        <v>0</v>
      </c>
      <c r="AK756">
        <v>2</v>
      </c>
      <c r="AL756" t="s">
        <v>372</v>
      </c>
      <c r="AM756" t="s">
        <v>7555</v>
      </c>
      <c r="AN756" t="s">
        <v>7555</v>
      </c>
      <c r="AO756" t="s">
        <v>74</v>
      </c>
      <c r="AP756" t="s">
        <v>74</v>
      </c>
      <c r="AQ756" t="s">
        <v>7556</v>
      </c>
      <c r="AR756" t="s">
        <v>74</v>
      </c>
      <c r="AS756" t="s">
        <v>74</v>
      </c>
      <c r="AT756" t="s">
        <v>74</v>
      </c>
      <c r="AU756">
        <v>1992</v>
      </c>
      <c r="AV756" t="s">
        <v>74</v>
      </c>
      <c r="AW756" t="s">
        <v>74</v>
      </c>
      <c r="AX756" t="s">
        <v>74</v>
      </c>
      <c r="AY756" t="s">
        <v>74</v>
      </c>
      <c r="AZ756" t="s">
        <v>74</v>
      </c>
      <c r="BA756" t="s">
        <v>74</v>
      </c>
      <c r="BB756">
        <v>103</v>
      </c>
      <c r="BC756">
        <v>123</v>
      </c>
      <c r="BD756" t="s">
        <v>74</v>
      </c>
      <c r="BE756" t="s">
        <v>74</v>
      </c>
      <c r="BF756" t="s">
        <v>74</v>
      </c>
      <c r="BG756" t="s">
        <v>74</v>
      </c>
      <c r="BH756" t="s">
        <v>74</v>
      </c>
      <c r="BI756">
        <v>21</v>
      </c>
      <c r="BJ756" t="s">
        <v>7557</v>
      </c>
      <c r="BK756" t="s">
        <v>5781</v>
      </c>
      <c r="BL756" t="s">
        <v>7558</v>
      </c>
      <c r="BM756" t="s">
        <v>7559</v>
      </c>
      <c r="BN756" t="s">
        <v>74</v>
      </c>
      <c r="BO756" t="s">
        <v>74</v>
      </c>
      <c r="BP756" t="s">
        <v>74</v>
      </c>
      <c r="BQ756" t="s">
        <v>74</v>
      </c>
      <c r="BR756" t="s">
        <v>95</v>
      </c>
      <c r="BS756" t="s">
        <v>7560</v>
      </c>
      <c r="BT756" t="str">
        <f>HYPERLINK("https%3A%2F%2Fwww.webofscience.com%2Fwos%2Fwoscc%2Ffull-record%2FWOS:A1992BX36E00005","View Full Record in Web of Science")</f>
        <v>View Full Record in Web of Science</v>
      </c>
    </row>
    <row r="757" spans="1:72" x14ac:dyDescent="0.15">
      <c r="A757" t="s">
        <v>72</v>
      </c>
      <c r="B757" t="s">
        <v>7561</v>
      </c>
      <c r="C757" t="s">
        <v>74</v>
      </c>
      <c r="D757" t="s">
        <v>74</v>
      </c>
      <c r="E757" t="s">
        <v>74</v>
      </c>
      <c r="F757" t="s">
        <v>7561</v>
      </c>
      <c r="G757" t="s">
        <v>74</v>
      </c>
      <c r="H757" t="s">
        <v>74</v>
      </c>
      <c r="I757" t="s">
        <v>7562</v>
      </c>
      <c r="J757" t="s">
        <v>5526</v>
      </c>
      <c r="K757" t="s">
        <v>74</v>
      </c>
      <c r="L757" t="s">
        <v>74</v>
      </c>
      <c r="M757" t="s">
        <v>77</v>
      </c>
      <c r="N757" t="s">
        <v>78</v>
      </c>
      <c r="O757" t="s">
        <v>74</v>
      </c>
      <c r="P757" t="s">
        <v>74</v>
      </c>
      <c r="Q757" t="s">
        <v>74</v>
      </c>
      <c r="R757" t="s">
        <v>74</v>
      </c>
      <c r="S757" t="s">
        <v>74</v>
      </c>
      <c r="T757" t="s">
        <v>74</v>
      </c>
      <c r="U757" t="s">
        <v>7563</v>
      </c>
      <c r="V757" t="s">
        <v>7564</v>
      </c>
      <c r="W757" t="s">
        <v>74</v>
      </c>
      <c r="X757" t="s">
        <v>74</v>
      </c>
      <c r="Y757" t="s">
        <v>7565</v>
      </c>
      <c r="Z757" t="s">
        <v>74</v>
      </c>
      <c r="AA757" t="s">
        <v>74</v>
      </c>
      <c r="AB757" t="s">
        <v>74</v>
      </c>
      <c r="AC757" t="s">
        <v>74</v>
      </c>
      <c r="AD757" t="s">
        <v>74</v>
      </c>
      <c r="AE757" t="s">
        <v>74</v>
      </c>
      <c r="AF757" t="s">
        <v>74</v>
      </c>
      <c r="AG757">
        <v>95</v>
      </c>
      <c r="AH757">
        <v>5</v>
      </c>
      <c r="AI757">
        <v>5</v>
      </c>
      <c r="AJ757">
        <v>0</v>
      </c>
      <c r="AK757">
        <v>5</v>
      </c>
      <c r="AL757" t="s">
        <v>255</v>
      </c>
      <c r="AM757" t="s">
        <v>84</v>
      </c>
      <c r="AN757" t="s">
        <v>256</v>
      </c>
      <c r="AO757" t="s">
        <v>5533</v>
      </c>
      <c r="AP757" t="s">
        <v>74</v>
      </c>
      <c r="AQ757" t="s">
        <v>74</v>
      </c>
      <c r="AR757" t="s">
        <v>5534</v>
      </c>
      <c r="AS757" t="s">
        <v>5535</v>
      </c>
      <c r="AT757" t="s">
        <v>6301</v>
      </c>
      <c r="AU757">
        <v>1992</v>
      </c>
      <c r="AV757">
        <v>40</v>
      </c>
      <c r="AW757">
        <v>1</v>
      </c>
      <c r="AX757" t="s">
        <v>74</v>
      </c>
      <c r="AY757" t="s">
        <v>74</v>
      </c>
      <c r="AZ757" t="s">
        <v>74</v>
      </c>
      <c r="BA757" t="s">
        <v>74</v>
      </c>
      <c r="BB757">
        <v>7</v>
      </c>
      <c r="BC757">
        <v>26</v>
      </c>
      <c r="BD757" t="s">
        <v>74</v>
      </c>
      <c r="BE757" t="s">
        <v>7566</v>
      </c>
      <c r="BF757" t="str">
        <f>HYPERLINK("http://dx.doi.org/10.1016/0032-0633(92)90146-F","http://dx.doi.org/10.1016/0032-0633(92)90146-F")</f>
        <v>http://dx.doi.org/10.1016/0032-0633(92)90146-F</v>
      </c>
      <c r="BG757" t="s">
        <v>74</v>
      </c>
      <c r="BH757" t="s">
        <v>74</v>
      </c>
      <c r="BI757">
        <v>20</v>
      </c>
      <c r="BJ757" t="s">
        <v>2817</v>
      </c>
      <c r="BK757" t="s">
        <v>92</v>
      </c>
      <c r="BL757" t="s">
        <v>2817</v>
      </c>
      <c r="BM757" t="s">
        <v>7567</v>
      </c>
      <c r="BN757" t="s">
        <v>74</v>
      </c>
      <c r="BO757" t="s">
        <v>74</v>
      </c>
      <c r="BP757" t="s">
        <v>74</v>
      </c>
      <c r="BQ757" t="s">
        <v>74</v>
      </c>
      <c r="BR757" t="s">
        <v>95</v>
      </c>
      <c r="BS757" t="s">
        <v>7568</v>
      </c>
      <c r="BT757" t="str">
        <f>HYPERLINK("https%3A%2F%2Fwww.webofscience.com%2Fwos%2Fwoscc%2Ffull-record%2FWOS:A1992HC56300002","View Full Record in Web of Science")</f>
        <v>View Full Record in Web of Science</v>
      </c>
    </row>
    <row r="758" spans="1:72" x14ac:dyDescent="0.15">
      <c r="A758" t="s">
        <v>72</v>
      </c>
      <c r="B758" t="s">
        <v>7569</v>
      </c>
      <c r="C758" t="s">
        <v>74</v>
      </c>
      <c r="D758" t="s">
        <v>74</v>
      </c>
      <c r="E758" t="s">
        <v>74</v>
      </c>
      <c r="F758" t="s">
        <v>7569</v>
      </c>
      <c r="G758" t="s">
        <v>74</v>
      </c>
      <c r="H758" t="s">
        <v>74</v>
      </c>
      <c r="I758" t="s">
        <v>7570</v>
      </c>
      <c r="J758" t="s">
        <v>7571</v>
      </c>
      <c r="K758" t="s">
        <v>74</v>
      </c>
      <c r="L758" t="s">
        <v>74</v>
      </c>
      <c r="M758" t="s">
        <v>77</v>
      </c>
      <c r="N758" t="s">
        <v>78</v>
      </c>
      <c r="O758" t="s">
        <v>74</v>
      </c>
      <c r="P758" t="s">
        <v>74</v>
      </c>
      <c r="Q758" t="s">
        <v>74</v>
      </c>
      <c r="R758" t="s">
        <v>74</v>
      </c>
      <c r="S758" t="s">
        <v>74</v>
      </c>
      <c r="T758" t="s">
        <v>74</v>
      </c>
      <c r="U758" t="s">
        <v>74</v>
      </c>
      <c r="V758" t="s">
        <v>7572</v>
      </c>
      <c r="W758" t="s">
        <v>7573</v>
      </c>
      <c r="X758" t="s">
        <v>2892</v>
      </c>
      <c r="Y758" t="s">
        <v>7574</v>
      </c>
      <c r="Z758" t="s">
        <v>74</v>
      </c>
      <c r="AA758" t="s">
        <v>74</v>
      </c>
      <c r="AB758" t="s">
        <v>74</v>
      </c>
      <c r="AC758" t="s">
        <v>74</v>
      </c>
      <c r="AD758" t="s">
        <v>74</v>
      </c>
      <c r="AE758" t="s">
        <v>74</v>
      </c>
      <c r="AF758" t="s">
        <v>74</v>
      </c>
      <c r="AG758">
        <v>6</v>
      </c>
      <c r="AH758">
        <v>2</v>
      </c>
      <c r="AI758">
        <v>2</v>
      </c>
      <c r="AJ758">
        <v>0</v>
      </c>
      <c r="AK758">
        <v>0</v>
      </c>
      <c r="AL758" t="s">
        <v>6332</v>
      </c>
      <c r="AM758" t="s">
        <v>6333</v>
      </c>
      <c r="AN758" t="s">
        <v>6334</v>
      </c>
      <c r="AO758" t="s">
        <v>7575</v>
      </c>
      <c r="AP758" t="s">
        <v>74</v>
      </c>
      <c r="AQ758" t="s">
        <v>74</v>
      </c>
      <c r="AR758" t="s">
        <v>7576</v>
      </c>
      <c r="AS758" t="s">
        <v>7577</v>
      </c>
      <c r="AT758" t="s">
        <v>74</v>
      </c>
      <c r="AU758">
        <v>1992</v>
      </c>
      <c r="AV758">
        <v>10</v>
      </c>
      <c r="AW758">
        <v>1</v>
      </c>
      <c r="AX758" t="s">
        <v>74</v>
      </c>
      <c r="AY758" t="s">
        <v>74</v>
      </c>
      <c r="AZ758" t="s">
        <v>74</v>
      </c>
      <c r="BA758" t="s">
        <v>74</v>
      </c>
      <c r="BB758">
        <v>24</v>
      </c>
      <c r="BC758">
        <v>26</v>
      </c>
      <c r="BD758" t="s">
        <v>74</v>
      </c>
      <c r="BE758" t="s">
        <v>7578</v>
      </c>
      <c r="BF758" t="str">
        <f>HYPERLINK("http://dx.doi.org/10.1017/S1323358000019159","http://dx.doi.org/10.1017/S1323358000019159")</f>
        <v>http://dx.doi.org/10.1017/S1323358000019159</v>
      </c>
      <c r="BG758" t="s">
        <v>74</v>
      </c>
      <c r="BH758" t="s">
        <v>74</v>
      </c>
      <c r="BI758">
        <v>3</v>
      </c>
      <c r="BJ758" t="s">
        <v>2817</v>
      </c>
      <c r="BK758" t="s">
        <v>92</v>
      </c>
      <c r="BL758" t="s">
        <v>2817</v>
      </c>
      <c r="BM758" t="s">
        <v>7579</v>
      </c>
      <c r="BN758" t="s">
        <v>74</v>
      </c>
      <c r="BO758" t="s">
        <v>74</v>
      </c>
      <c r="BP758" t="s">
        <v>74</v>
      </c>
      <c r="BQ758" t="s">
        <v>74</v>
      </c>
      <c r="BR758" t="s">
        <v>95</v>
      </c>
      <c r="BS758" t="s">
        <v>7580</v>
      </c>
      <c r="BT758" t="str">
        <f>HYPERLINK("https%3A%2F%2Fwww.webofscience.com%2Fwos%2Fwoscc%2Ffull-record%2FWOS:A1992KR77900006","View Full Record in Web of Science")</f>
        <v>View Full Record in Web of Science</v>
      </c>
    </row>
    <row r="759" spans="1:72" x14ac:dyDescent="0.15">
      <c r="A759" t="s">
        <v>72</v>
      </c>
      <c r="B759" t="s">
        <v>7581</v>
      </c>
      <c r="C759" t="s">
        <v>74</v>
      </c>
      <c r="D759" t="s">
        <v>74</v>
      </c>
      <c r="E759" t="s">
        <v>74</v>
      </c>
      <c r="F759" t="s">
        <v>7581</v>
      </c>
      <c r="G759" t="s">
        <v>74</v>
      </c>
      <c r="H759" t="s">
        <v>74</v>
      </c>
      <c r="I759" t="s">
        <v>7582</v>
      </c>
      <c r="J759" t="s">
        <v>7583</v>
      </c>
      <c r="K759" t="s">
        <v>74</v>
      </c>
      <c r="L759" t="s">
        <v>74</v>
      </c>
      <c r="M759" t="s">
        <v>77</v>
      </c>
      <c r="N759" t="s">
        <v>78</v>
      </c>
      <c r="O759" t="s">
        <v>74</v>
      </c>
      <c r="P759" t="s">
        <v>74</v>
      </c>
      <c r="Q759" t="s">
        <v>74</v>
      </c>
      <c r="R759" t="s">
        <v>74</v>
      </c>
      <c r="S759" t="s">
        <v>74</v>
      </c>
      <c r="T759" t="s">
        <v>74</v>
      </c>
      <c r="U759" t="s">
        <v>7584</v>
      </c>
      <c r="V759" t="s">
        <v>7585</v>
      </c>
      <c r="W759" t="s">
        <v>7586</v>
      </c>
      <c r="X759" t="s">
        <v>7587</v>
      </c>
      <c r="Y759" t="s">
        <v>7588</v>
      </c>
      <c r="Z759" t="s">
        <v>74</v>
      </c>
      <c r="AA759" t="s">
        <v>74</v>
      </c>
      <c r="AB759" t="s">
        <v>74</v>
      </c>
      <c r="AC759" t="s">
        <v>74</v>
      </c>
      <c r="AD759" t="s">
        <v>74</v>
      </c>
      <c r="AE759" t="s">
        <v>74</v>
      </c>
      <c r="AF759" t="s">
        <v>74</v>
      </c>
      <c r="AG759">
        <v>16</v>
      </c>
      <c r="AH759">
        <v>4</v>
      </c>
      <c r="AI759">
        <v>4</v>
      </c>
      <c r="AJ759">
        <v>0</v>
      </c>
      <c r="AK759">
        <v>0</v>
      </c>
      <c r="AL759" t="s">
        <v>7589</v>
      </c>
      <c r="AM759" t="s">
        <v>7590</v>
      </c>
      <c r="AN759" t="s">
        <v>7591</v>
      </c>
      <c r="AO759" t="s">
        <v>7592</v>
      </c>
      <c r="AP759" t="s">
        <v>74</v>
      </c>
      <c r="AQ759" t="s">
        <v>74</v>
      </c>
      <c r="AR759" t="s">
        <v>7593</v>
      </c>
      <c r="AS759" t="s">
        <v>74</v>
      </c>
      <c r="AT759" t="s">
        <v>74</v>
      </c>
      <c r="AU759">
        <v>1992</v>
      </c>
      <c r="AV759">
        <v>22</v>
      </c>
      <c r="AW759" t="s">
        <v>74</v>
      </c>
      <c r="AX759" t="s">
        <v>74</v>
      </c>
      <c r="AY759" t="s">
        <v>74</v>
      </c>
      <c r="AZ759" t="s">
        <v>74</v>
      </c>
      <c r="BA759" t="s">
        <v>74</v>
      </c>
      <c r="BB759">
        <v>449</v>
      </c>
      <c r="BC759">
        <v>458</v>
      </c>
      <c r="BD759" t="s">
        <v>74</v>
      </c>
      <c r="BE759" t="s">
        <v>74</v>
      </c>
      <c r="BF759" t="s">
        <v>74</v>
      </c>
      <c r="BG759" t="s">
        <v>74</v>
      </c>
      <c r="BH759" t="s">
        <v>74</v>
      </c>
      <c r="BI759">
        <v>10</v>
      </c>
      <c r="BJ759" t="s">
        <v>173</v>
      </c>
      <c r="BK759" t="s">
        <v>92</v>
      </c>
      <c r="BL759" t="s">
        <v>174</v>
      </c>
      <c r="BM759" t="s">
        <v>7594</v>
      </c>
      <c r="BN759" t="s">
        <v>74</v>
      </c>
      <c r="BO759" t="s">
        <v>74</v>
      </c>
      <c r="BP759" t="s">
        <v>74</v>
      </c>
      <c r="BQ759" t="s">
        <v>74</v>
      </c>
      <c r="BR759" t="s">
        <v>95</v>
      </c>
      <c r="BS759" t="s">
        <v>7595</v>
      </c>
      <c r="BT759" t="str">
        <f>HYPERLINK("https%3A%2F%2Fwww.webofscience.com%2Fwos%2Fwoscc%2Ffull-record%2FWOS:A1992MG41600038","View Full Record in Web of Science")</f>
        <v>View Full Record in Web of Science</v>
      </c>
    </row>
    <row r="760" spans="1:72" x14ac:dyDescent="0.15">
      <c r="A760" t="s">
        <v>5767</v>
      </c>
      <c r="B760" t="s">
        <v>7581</v>
      </c>
      <c r="C760" t="s">
        <v>74</v>
      </c>
      <c r="D760" t="s">
        <v>7596</v>
      </c>
      <c r="E760" t="s">
        <v>74</v>
      </c>
      <c r="F760" t="s">
        <v>7581</v>
      </c>
      <c r="G760" t="s">
        <v>74</v>
      </c>
      <c r="H760" t="s">
        <v>74</v>
      </c>
      <c r="I760" t="s">
        <v>7582</v>
      </c>
      <c r="J760" t="s">
        <v>7597</v>
      </c>
      <c r="K760" t="s">
        <v>7583</v>
      </c>
      <c r="L760" t="s">
        <v>74</v>
      </c>
      <c r="M760" t="s">
        <v>77</v>
      </c>
      <c r="N760" t="s">
        <v>5773</v>
      </c>
      <c r="O760" t="s">
        <v>7598</v>
      </c>
      <c r="P760" t="s">
        <v>7599</v>
      </c>
      <c r="Q760" t="s">
        <v>6875</v>
      </c>
      <c r="R760" t="s">
        <v>74</v>
      </c>
      <c r="S760" t="s">
        <v>74</v>
      </c>
      <c r="T760" t="s">
        <v>74</v>
      </c>
      <c r="U760" t="s">
        <v>74</v>
      </c>
      <c r="V760" t="s">
        <v>74</v>
      </c>
      <c r="W760" t="s">
        <v>74</v>
      </c>
      <c r="X760" t="s">
        <v>74</v>
      </c>
      <c r="Y760" t="s">
        <v>7588</v>
      </c>
      <c r="Z760" t="s">
        <v>74</v>
      </c>
      <c r="AA760" t="s">
        <v>74</v>
      </c>
      <c r="AB760" t="s">
        <v>74</v>
      </c>
      <c r="AC760" t="s">
        <v>74</v>
      </c>
      <c r="AD760" t="s">
        <v>74</v>
      </c>
      <c r="AE760" t="s">
        <v>74</v>
      </c>
      <c r="AF760" t="s">
        <v>74</v>
      </c>
      <c r="AG760">
        <v>0</v>
      </c>
      <c r="AH760">
        <v>4</v>
      </c>
      <c r="AI760">
        <v>4</v>
      </c>
      <c r="AJ760">
        <v>0</v>
      </c>
      <c r="AK760">
        <v>0</v>
      </c>
      <c r="AL760" t="s">
        <v>7600</v>
      </c>
      <c r="AM760" t="s">
        <v>7590</v>
      </c>
      <c r="AN760" t="s">
        <v>7590</v>
      </c>
      <c r="AO760" t="s">
        <v>7592</v>
      </c>
      <c r="AP760" t="s">
        <v>74</v>
      </c>
      <c r="AQ760" t="s">
        <v>7601</v>
      </c>
      <c r="AR760" t="s">
        <v>7593</v>
      </c>
      <c r="AS760" t="s">
        <v>74</v>
      </c>
      <c r="AT760" t="s">
        <v>74</v>
      </c>
      <c r="AU760">
        <v>1992</v>
      </c>
      <c r="AV760">
        <v>22</v>
      </c>
      <c r="AW760" t="s">
        <v>74</v>
      </c>
      <c r="AX760" t="s">
        <v>74</v>
      </c>
      <c r="AY760" t="s">
        <v>74</v>
      </c>
      <c r="AZ760" t="s">
        <v>74</v>
      </c>
      <c r="BA760" t="s">
        <v>74</v>
      </c>
      <c r="BB760">
        <v>449</v>
      </c>
      <c r="BC760">
        <v>458</v>
      </c>
      <c r="BD760" t="s">
        <v>74</v>
      </c>
      <c r="BE760" t="s">
        <v>74</v>
      </c>
      <c r="BF760" t="s">
        <v>74</v>
      </c>
      <c r="BG760" t="s">
        <v>74</v>
      </c>
      <c r="BH760" t="s">
        <v>74</v>
      </c>
      <c r="BI760">
        <v>10</v>
      </c>
      <c r="BJ760" t="s">
        <v>173</v>
      </c>
      <c r="BK760" t="s">
        <v>5781</v>
      </c>
      <c r="BL760" t="s">
        <v>174</v>
      </c>
      <c r="BM760" t="s">
        <v>7602</v>
      </c>
      <c r="BN760" t="s">
        <v>74</v>
      </c>
      <c r="BO760" t="s">
        <v>74</v>
      </c>
      <c r="BP760" t="s">
        <v>74</v>
      </c>
      <c r="BQ760" t="s">
        <v>74</v>
      </c>
      <c r="BR760" t="s">
        <v>95</v>
      </c>
      <c r="BS760" t="s">
        <v>7603</v>
      </c>
      <c r="BT760" t="str">
        <f>HYPERLINK("https%3A%2F%2Fwww.webofscience.com%2Fwos%2Fwoscc%2Ffull-record%2FWOS:A1992BZ04N00038","View Full Record in Web of Science")</f>
        <v>View Full Record in Web of Science</v>
      </c>
    </row>
    <row r="761" spans="1:72" x14ac:dyDescent="0.15">
      <c r="A761" t="s">
        <v>5767</v>
      </c>
      <c r="B761" t="s">
        <v>7604</v>
      </c>
      <c r="C761" t="s">
        <v>74</v>
      </c>
      <c r="D761" t="s">
        <v>7605</v>
      </c>
      <c r="E761" t="s">
        <v>74</v>
      </c>
      <c r="F761" t="s">
        <v>7604</v>
      </c>
      <c r="G761" t="s">
        <v>74</v>
      </c>
      <c r="H761" t="s">
        <v>74</v>
      </c>
      <c r="I761" t="s">
        <v>7606</v>
      </c>
      <c r="J761" t="s">
        <v>7607</v>
      </c>
      <c r="K761" t="s">
        <v>7608</v>
      </c>
      <c r="L761" t="s">
        <v>74</v>
      </c>
      <c r="M761" t="s">
        <v>77</v>
      </c>
      <c r="N761" t="s">
        <v>5773</v>
      </c>
      <c r="O761" t="s">
        <v>7609</v>
      </c>
      <c r="P761" t="s">
        <v>7610</v>
      </c>
      <c r="Q761" t="s">
        <v>7611</v>
      </c>
      <c r="R761" t="s">
        <v>74</v>
      </c>
      <c r="S761" t="s">
        <v>74</v>
      </c>
      <c r="T761" t="s">
        <v>74</v>
      </c>
      <c r="U761" t="s">
        <v>74</v>
      </c>
      <c r="V761" t="s">
        <v>74</v>
      </c>
      <c r="W761" t="s">
        <v>74</v>
      </c>
      <c r="X761" t="s">
        <v>74</v>
      </c>
      <c r="Y761" t="s">
        <v>74</v>
      </c>
      <c r="Z761" t="s">
        <v>74</v>
      </c>
      <c r="AA761" t="s">
        <v>74</v>
      </c>
      <c r="AB761" t="s">
        <v>74</v>
      </c>
      <c r="AC761" t="s">
        <v>74</v>
      </c>
      <c r="AD761" t="s">
        <v>74</v>
      </c>
      <c r="AE761" t="s">
        <v>74</v>
      </c>
      <c r="AF761" t="s">
        <v>74</v>
      </c>
      <c r="AG761">
        <v>0</v>
      </c>
      <c r="AH761">
        <v>1</v>
      </c>
      <c r="AI761">
        <v>1</v>
      </c>
      <c r="AJ761">
        <v>0</v>
      </c>
      <c r="AK761">
        <v>0</v>
      </c>
      <c r="AL761" t="s">
        <v>7612</v>
      </c>
      <c r="AM761" t="s">
        <v>2484</v>
      </c>
      <c r="AN761" t="s">
        <v>2484</v>
      </c>
      <c r="AO761" t="s">
        <v>74</v>
      </c>
      <c r="AP761" t="s">
        <v>74</v>
      </c>
      <c r="AQ761" t="s">
        <v>7613</v>
      </c>
      <c r="AR761" t="s">
        <v>7614</v>
      </c>
      <c r="AS761" t="s">
        <v>74</v>
      </c>
      <c r="AT761" t="s">
        <v>74</v>
      </c>
      <c r="AU761">
        <v>1992</v>
      </c>
      <c r="AV761">
        <v>246</v>
      </c>
      <c r="AW761" t="s">
        <v>74</v>
      </c>
      <c r="AX761" t="s">
        <v>74</v>
      </c>
      <c r="AY761" t="s">
        <v>74</v>
      </c>
      <c r="AZ761" t="s">
        <v>74</v>
      </c>
      <c r="BA761" t="s">
        <v>74</v>
      </c>
      <c r="BB761">
        <v>222</v>
      </c>
      <c r="BC761">
        <v>227</v>
      </c>
      <c r="BD761" t="s">
        <v>74</v>
      </c>
      <c r="BE761" t="s">
        <v>74</v>
      </c>
      <c r="BF761" t="s">
        <v>74</v>
      </c>
      <c r="BG761" t="s">
        <v>74</v>
      </c>
      <c r="BH761" t="s">
        <v>74</v>
      </c>
      <c r="BI761">
        <v>6</v>
      </c>
      <c r="BJ761" t="s">
        <v>7615</v>
      </c>
      <c r="BK761" t="s">
        <v>5781</v>
      </c>
      <c r="BL761" t="s">
        <v>7616</v>
      </c>
      <c r="BM761" t="s">
        <v>7617</v>
      </c>
      <c r="BN761" t="s">
        <v>74</v>
      </c>
      <c r="BO761" t="s">
        <v>74</v>
      </c>
      <c r="BP761" t="s">
        <v>74</v>
      </c>
      <c r="BQ761" t="s">
        <v>74</v>
      </c>
      <c r="BR761" t="s">
        <v>95</v>
      </c>
      <c r="BS761" t="s">
        <v>7618</v>
      </c>
      <c r="BT761" t="str">
        <f>HYPERLINK("https%3A%2F%2Fwww.webofscience.com%2Fwos%2Fwoscc%2Ffull-record%2FWOS:A1992BV18L00030","View Full Record in Web of Science")</f>
        <v>View Full Record in Web of Science</v>
      </c>
    </row>
    <row r="762" spans="1:72" x14ac:dyDescent="0.15">
      <c r="A762" t="s">
        <v>5767</v>
      </c>
      <c r="B762" t="s">
        <v>7619</v>
      </c>
      <c r="C762" t="s">
        <v>74</v>
      </c>
      <c r="D762" t="s">
        <v>7620</v>
      </c>
      <c r="E762" t="s">
        <v>74</v>
      </c>
      <c r="F762" t="s">
        <v>7619</v>
      </c>
      <c r="G762" t="s">
        <v>74</v>
      </c>
      <c r="H762" t="s">
        <v>74</v>
      </c>
      <c r="I762" t="s">
        <v>7621</v>
      </c>
      <c r="J762" t="s">
        <v>7622</v>
      </c>
      <c r="K762" t="s">
        <v>74</v>
      </c>
      <c r="L762" t="s">
        <v>74</v>
      </c>
      <c r="M762" t="s">
        <v>77</v>
      </c>
      <c r="N762" t="s">
        <v>5773</v>
      </c>
      <c r="O762" t="s">
        <v>7623</v>
      </c>
      <c r="P762" t="s">
        <v>7624</v>
      </c>
      <c r="Q762" t="s">
        <v>7625</v>
      </c>
      <c r="R762" t="s">
        <v>74</v>
      </c>
      <c r="S762" t="s">
        <v>74</v>
      </c>
      <c r="T762" t="s">
        <v>74</v>
      </c>
      <c r="U762" t="s">
        <v>74</v>
      </c>
      <c r="V762" t="s">
        <v>74</v>
      </c>
      <c r="W762" t="s">
        <v>74</v>
      </c>
      <c r="X762" t="s">
        <v>74</v>
      </c>
      <c r="Y762" t="s">
        <v>74</v>
      </c>
      <c r="Z762" t="s">
        <v>74</v>
      </c>
      <c r="AA762" t="s">
        <v>74</v>
      </c>
      <c r="AB762" t="s">
        <v>74</v>
      </c>
      <c r="AC762" t="s">
        <v>74</v>
      </c>
      <c r="AD762" t="s">
        <v>74</v>
      </c>
      <c r="AE762" t="s">
        <v>74</v>
      </c>
      <c r="AF762" t="s">
        <v>74</v>
      </c>
      <c r="AG762">
        <v>0</v>
      </c>
      <c r="AH762">
        <v>0</v>
      </c>
      <c r="AI762">
        <v>0</v>
      </c>
      <c r="AJ762">
        <v>0</v>
      </c>
      <c r="AK762">
        <v>0</v>
      </c>
      <c r="AL762" t="s">
        <v>7626</v>
      </c>
      <c r="AM762" t="s">
        <v>7627</v>
      </c>
      <c r="AN762" t="s">
        <v>7627</v>
      </c>
      <c r="AO762" t="s">
        <v>74</v>
      </c>
      <c r="AP762" t="s">
        <v>74</v>
      </c>
      <c r="AQ762" t="s">
        <v>7628</v>
      </c>
      <c r="AR762" t="s">
        <v>74</v>
      </c>
      <c r="AS762" t="s">
        <v>74</v>
      </c>
      <c r="AT762" t="s">
        <v>74</v>
      </c>
      <c r="AU762">
        <v>1992</v>
      </c>
      <c r="AV762" t="s">
        <v>74</v>
      </c>
      <c r="AW762" t="s">
        <v>74</v>
      </c>
      <c r="AX762" t="s">
        <v>74</v>
      </c>
      <c r="AY762" t="s">
        <v>74</v>
      </c>
      <c r="AZ762" t="s">
        <v>74</v>
      </c>
      <c r="BA762" t="s">
        <v>74</v>
      </c>
      <c r="BB762">
        <v>692</v>
      </c>
      <c r="BC762">
        <v>696</v>
      </c>
      <c r="BD762" t="s">
        <v>74</v>
      </c>
      <c r="BE762" t="s">
        <v>74</v>
      </c>
      <c r="BF762" t="s">
        <v>74</v>
      </c>
      <c r="BG762" t="s">
        <v>74</v>
      </c>
      <c r="BH762" t="s">
        <v>74</v>
      </c>
      <c r="BI762">
        <v>5</v>
      </c>
      <c r="BJ762" t="s">
        <v>6891</v>
      </c>
      <c r="BK762" t="s">
        <v>5781</v>
      </c>
      <c r="BL762" t="s">
        <v>6892</v>
      </c>
      <c r="BM762" t="s">
        <v>7629</v>
      </c>
      <c r="BN762" t="s">
        <v>74</v>
      </c>
      <c r="BO762" t="s">
        <v>74</v>
      </c>
      <c r="BP762" t="s">
        <v>74</v>
      </c>
      <c r="BQ762" t="s">
        <v>74</v>
      </c>
      <c r="BR762" t="s">
        <v>95</v>
      </c>
      <c r="BS762" t="s">
        <v>7630</v>
      </c>
      <c r="BT762" t="str">
        <f>HYPERLINK("https%3A%2F%2Fwww.webofscience.com%2Fwos%2Fwoscc%2Ffull-record%2FWOS:A1992BW90F00088","View Full Record in Web of Science")</f>
        <v>View Full Record in Web of Science</v>
      </c>
    </row>
    <row r="763" spans="1:72" x14ac:dyDescent="0.15">
      <c r="A763" t="s">
        <v>72</v>
      </c>
      <c r="B763" t="s">
        <v>7631</v>
      </c>
      <c r="C763" t="s">
        <v>74</v>
      </c>
      <c r="D763" t="s">
        <v>74</v>
      </c>
      <c r="E763" t="s">
        <v>74</v>
      </c>
      <c r="F763" t="s">
        <v>7631</v>
      </c>
      <c r="G763" t="s">
        <v>74</v>
      </c>
      <c r="H763" t="s">
        <v>74</v>
      </c>
      <c r="I763" t="s">
        <v>7632</v>
      </c>
      <c r="J763" t="s">
        <v>7633</v>
      </c>
      <c r="K763" t="s">
        <v>74</v>
      </c>
      <c r="L763" t="s">
        <v>74</v>
      </c>
      <c r="M763" t="s">
        <v>77</v>
      </c>
      <c r="N763" t="s">
        <v>78</v>
      </c>
      <c r="O763" t="s">
        <v>74</v>
      </c>
      <c r="P763" t="s">
        <v>74</v>
      </c>
      <c r="Q763" t="s">
        <v>74</v>
      </c>
      <c r="R763" t="s">
        <v>74</v>
      </c>
      <c r="S763" t="s">
        <v>74</v>
      </c>
      <c r="T763" t="s">
        <v>74</v>
      </c>
      <c r="U763" t="s">
        <v>7634</v>
      </c>
      <c r="V763" t="s">
        <v>7635</v>
      </c>
      <c r="W763" t="s">
        <v>7636</v>
      </c>
      <c r="X763" t="s">
        <v>7637</v>
      </c>
      <c r="Y763" t="s">
        <v>7638</v>
      </c>
      <c r="Z763" t="s">
        <v>74</v>
      </c>
      <c r="AA763" t="s">
        <v>7639</v>
      </c>
      <c r="AB763" t="s">
        <v>74</v>
      </c>
      <c r="AC763" t="s">
        <v>74</v>
      </c>
      <c r="AD763" t="s">
        <v>74</v>
      </c>
      <c r="AE763" t="s">
        <v>74</v>
      </c>
      <c r="AF763" t="s">
        <v>74</v>
      </c>
      <c r="AG763">
        <v>26</v>
      </c>
      <c r="AH763">
        <v>8</v>
      </c>
      <c r="AI763">
        <v>9</v>
      </c>
      <c r="AJ763">
        <v>0</v>
      </c>
      <c r="AK763">
        <v>2</v>
      </c>
      <c r="AL763" t="s">
        <v>7640</v>
      </c>
      <c r="AM763" t="s">
        <v>6838</v>
      </c>
      <c r="AN763" t="s">
        <v>7641</v>
      </c>
      <c r="AO763" t="s">
        <v>7642</v>
      </c>
      <c r="AP763" t="s">
        <v>74</v>
      </c>
      <c r="AQ763" t="s">
        <v>74</v>
      </c>
      <c r="AR763" t="s">
        <v>7643</v>
      </c>
      <c r="AS763" t="s">
        <v>7644</v>
      </c>
      <c r="AT763" t="s">
        <v>6301</v>
      </c>
      <c r="AU763">
        <v>1992</v>
      </c>
      <c r="AV763">
        <v>118</v>
      </c>
      <c r="AW763">
        <v>503</v>
      </c>
      <c r="AX763" t="s">
        <v>7645</v>
      </c>
      <c r="AY763" t="s">
        <v>74</v>
      </c>
      <c r="AZ763" t="s">
        <v>74</v>
      </c>
      <c r="BA763" t="s">
        <v>74</v>
      </c>
      <c r="BB763">
        <v>23</v>
      </c>
      <c r="BC763">
        <v>50</v>
      </c>
      <c r="BD763" t="s">
        <v>74</v>
      </c>
      <c r="BE763" t="s">
        <v>7646</v>
      </c>
      <c r="BF763" t="str">
        <f>HYPERLINK("http://dx.doi.org/10.1002/qj.49711850303","http://dx.doi.org/10.1002/qj.49711850303")</f>
        <v>http://dx.doi.org/10.1002/qj.49711850303</v>
      </c>
      <c r="BG763" t="s">
        <v>74</v>
      </c>
      <c r="BH763" t="s">
        <v>74</v>
      </c>
      <c r="BI763">
        <v>28</v>
      </c>
      <c r="BJ763" t="s">
        <v>379</v>
      </c>
      <c r="BK763" t="s">
        <v>92</v>
      </c>
      <c r="BL763" t="s">
        <v>379</v>
      </c>
      <c r="BM763" t="s">
        <v>7647</v>
      </c>
      <c r="BN763" t="s">
        <v>74</v>
      </c>
      <c r="BO763" t="s">
        <v>74</v>
      </c>
      <c r="BP763" t="s">
        <v>74</v>
      </c>
      <c r="BQ763" t="s">
        <v>74</v>
      </c>
      <c r="BR763" t="s">
        <v>95</v>
      </c>
      <c r="BS763" t="s">
        <v>7648</v>
      </c>
      <c r="BT763" t="str">
        <f>HYPERLINK("https%3A%2F%2Fwww.webofscience.com%2Fwos%2Fwoscc%2Ffull-record%2FWOS:A1992HM39900002","View Full Record in Web of Science")</f>
        <v>View Full Record in Web of Science</v>
      </c>
    </row>
    <row r="764" spans="1:72" x14ac:dyDescent="0.15">
      <c r="A764" t="s">
        <v>72</v>
      </c>
      <c r="B764" t="s">
        <v>7649</v>
      </c>
      <c r="C764" t="s">
        <v>74</v>
      </c>
      <c r="D764" t="s">
        <v>74</v>
      </c>
      <c r="E764" t="s">
        <v>74</v>
      </c>
      <c r="F764" t="s">
        <v>7649</v>
      </c>
      <c r="G764" t="s">
        <v>74</v>
      </c>
      <c r="H764" t="s">
        <v>74</v>
      </c>
      <c r="I764" t="s">
        <v>7650</v>
      </c>
      <c r="J764" t="s">
        <v>7651</v>
      </c>
      <c r="K764" t="s">
        <v>74</v>
      </c>
      <c r="L764" t="s">
        <v>74</v>
      </c>
      <c r="M764" t="s">
        <v>77</v>
      </c>
      <c r="N764" t="s">
        <v>78</v>
      </c>
      <c r="O764" t="s">
        <v>74</v>
      </c>
      <c r="P764" t="s">
        <v>74</v>
      </c>
      <c r="Q764" t="s">
        <v>74</v>
      </c>
      <c r="R764" t="s">
        <v>74</v>
      </c>
      <c r="S764" t="s">
        <v>74</v>
      </c>
      <c r="T764" t="s">
        <v>74</v>
      </c>
      <c r="U764" t="s">
        <v>7652</v>
      </c>
      <c r="V764" t="s">
        <v>7653</v>
      </c>
      <c r="W764" t="s">
        <v>7654</v>
      </c>
      <c r="X764" t="s">
        <v>7655</v>
      </c>
      <c r="Y764" t="s">
        <v>7656</v>
      </c>
      <c r="Z764" t="s">
        <v>74</v>
      </c>
      <c r="AA764" t="s">
        <v>7657</v>
      </c>
      <c r="AB764" t="s">
        <v>74</v>
      </c>
      <c r="AC764" t="s">
        <v>74</v>
      </c>
      <c r="AD764" t="s">
        <v>74</v>
      </c>
      <c r="AE764" t="s">
        <v>74</v>
      </c>
      <c r="AF764" t="s">
        <v>74</v>
      </c>
      <c r="AG764">
        <v>32</v>
      </c>
      <c r="AH764">
        <v>12</v>
      </c>
      <c r="AI764">
        <v>16</v>
      </c>
      <c r="AJ764">
        <v>0</v>
      </c>
      <c r="AK764">
        <v>16</v>
      </c>
      <c r="AL764" t="s">
        <v>255</v>
      </c>
      <c r="AM764" t="s">
        <v>84</v>
      </c>
      <c r="AN764" t="s">
        <v>1940</v>
      </c>
      <c r="AO764" t="s">
        <v>7658</v>
      </c>
      <c r="AP764" t="s">
        <v>74</v>
      </c>
      <c r="AQ764" t="s">
        <v>74</v>
      </c>
      <c r="AR764" t="s">
        <v>7659</v>
      </c>
      <c r="AS764" t="s">
        <v>7660</v>
      </c>
      <c r="AT764" t="s">
        <v>74</v>
      </c>
      <c r="AU764">
        <v>1992</v>
      </c>
      <c r="AV764">
        <v>11</v>
      </c>
      <c r="AW764">
        <v>4</v>
      </c>
      <c r="AX764" t="s">
        <v>74</v>
      </c>
      <c r="AY764" t="s">
        <v>74</v>
      </c>
      <c r="AZ764" t="s">
        <v>74</v>
      </c>
      <c r="BA764" t="s">
        <v>74</v>
      </c>
      <c r="BB764">
        <v>381</v>
      </c>
      <c r="BC764">
        <v>386</v>
      </c>
      <c r="BD764" t="s">
        <v>74</v>
      </c>
      <c r="BE764" t="s">
        <v>7661</v>
      </c>
      <c r="BF764" t="str">
        <f>HYPERLINK("http://dx.doi.org/10.1016/0277-3791(92)90020-9","http://dx.doi.org/10.1016/0277-3791(92)90020-9")</f>
        <v>http://dx.doi.org/10.1016/0277-3791(92)90020-9</v>
      </c>
      <c r="BG764" t="s">
        <v>74</v>
      </c>
      <c r="BH764" t="s">
        <v>74</v>
      </c>
      <c r="BI764">
        <v>6</v>
      </c>
      <c r="BJ764" t="s">
        <v>193</v>
      </c>
      <c r="BK764" t="s">
        <v>92</v>
      </c>
      <c r="BL764" t="s">
        <v>194</v>
      </c>
      <c r="BM764" t="s">
        <v>7662</v>
      </c>
      <c r="BN764" t="s">
        <v>74</v>
      </c>
      <c r="BO764" t="s">
        <v>74</v>
      </c>
      <c r="BP764" t="s">
        <v>74</v>
      </c>
      <c r="BQ764" t="s">
        <v>74</v>
      </c>
      <c r="BR764" t="s">
        <v>95</v>
      </c>
      <c r="BS764" t="s">
        <v>7663</v>
      </c>
      <c r="BT764" t="str">
        <f>HYPERLINK("https%3A%2F%2Fwww.webofscience.com%2Fwos%2Fwoscc%2Ffull-record%2FWOS:A1992JW58400002","View Full Record in Web of Science")</f>
        <v>View Full Record in Web of Science</v>
      </c>
    </row>
    <row r="765" spans="1:72" x14ac:dyDescent="0.15">
      <c r="A765" t="s">
        <v>72</v>
      </c>
      <c r="B765" t="s">
        <v>7664</v>
      </c>
      <c r="C765" t="s">
        <v>74</v>
      </c>
      <c r="D765" t="s">
        <v>74</v>
      </c>
      <c r="E765" t="s">
        <v>74</v>
      </c>
      <c r="F765" t="s">
        <v>7664</v>
      </c>
      <c r="G765" t="s">
        <v>74</v>
      </c>
      <c r="H765" t="s">
        <v>74</v>
      </c>
      <c r="I765" t="s">
        <v>7665</v>
      </c>
      <c r="J765" t="s">
        <v>7651</v>
      </c>
      <c r="K765" t="s">
        <v>74</v>
      </c>
      <c r="L765" t="s">
        <v>74</v>
      </c>
      <c r="M765" t="s">
        <v>77</v>
      </c>
      <c r="N765" t="s">
        <v>78</v>
      </c>
      <c r="O765" t="s">
        <v>74</v>
      </c>
      <c r="P765" t="s">
        <v>74</v>
      </c>
      <c r="Q765" t="s">
        <v>74</v>
      </c>
      <c r="R765" t="s">
        <v>74</v>
      </c>
      <c r="S765" t="s">
        <v>74</v>
      </c>
      <c r="T765" t="s">
        <v>74</v>
      </c>
      <c r="U765" t="s">
        <v>7666</v>
      </c>
      <c r="V765" t="s">
        <v>7667</v>
      </c>
      <c r="W765" t="s">
        <v>7668</v>
      </c>
      <c r="X765" t="s">
        <v>1485</v>
      </c>
      <c r="Y765" t="s">
        <v>7669</v>
      </c>
      <c r="Z765" t="s">
        <v>74</v>
      </c>
      <c r="AA765" t="s">
        <v>74</v>
      </c>
      <c r="AB765" t="s">
        <v>74</v>
      </c>
      <c r="AC765" t="s">
        <v>74</v>
      </c>
      <c r="AD765" t="s">
        <v>74</v>
      </c>
      <c r="AE765" t="s">
        <v>74</v>
      </c>
      <c r="AF765" t="s">
        <v>74</v>
      </c>
      <c r="AG765">
        <v>24</v>
      </c>
      <c r="AH765">
        <v>47</v>
      </c>
      <c r="AI765">
        <v>50</v>
      </c>
      <c r="AJ765">
        <v>0</v>
      </c>
      <c r="AK765">
        <v>12</v>
      </c>
      <c r="AL765" t="s">
        <v>255</v>
      </c>
      <c r="AM765" t="s">
        <v>84</v>
      </c>
      <c r="AN765" t="s">
        <v>256</v>
      </c>
      <c r="AO765" t="s">
        <v>7658</v>
      </c>
      <c r="AP765" t="s">
        <v>74</v>
      </c>
      <c r="AQ765" t="s">
        <v>74</v>
      </c>
      <c r="AR765" t="s">
        <v>7659</v>
      </c>
      <c r="AS765" t="s">
        <v>7660</v>
      </c>
      <c r="AT765" t="s">
        <v>74</v>
      </c>
      <c r="AU765">
        <v>1992</v>
      </c>
      <c r="AV765">
        <v>11</v>
      </c>
      <c r="AW765">
        <v>4</v>
      </c>
      <c r="AX765" t="s">
        <v>74</v>
      </c>
      <c r="AY765" t="s">
        <v>74</v>
      </c>
      <c r="AZ765" t="s">
        <v>74</v>
      </c>
      <c r="BA765" t="s">
        <v>74</v>
      </c>
      <c r="BB765">
        <v>387</v>
      </c>
      <c r="BC765">
        <v>400</v>
      </c>
      <c r="BD765" t="s">
        <v>74</v>
      </c>
      <c r="BE765" t="s">
        <v>7670</v>
      </c>
      <c r="BF765" t="str">
        <f>HYPERLINK("http://dx.doi.org/10.1016/0277-3791(92)90021-Y","http://dx.doi.org/10.1016/0277-3791(92)90021-Y")</f>
        <v>http://dx.doi.org/10.1016/0277-3791(92)90021-Y</v>
      </c>
      <c r="BG765" t="s">
        <v>74</v>
      </c>
      <c r="BH765" t="s">
        <v>74</v>
      </c>
      <c r="BI765">
        <v>14</v>
      </c>
      <c r="BJ765" t="s">
        <v>193</v>
      </c>
      <c r="BK765" t="s">
        <v>92</v>
      </c>
      <c r="BL765" t="s">
        <v>194</v>
      </c>
      <c r="BM765" t="s">
        <v>7662</v>
      </c>
      <c r="BN765" t="s">
        <v>74</v>
      </c>
      <c r="BO765" t="s">
        <v>74</v>
      </c>
      <c r="BP765" t="s">
        <v>74</v>
      </c>
      <c r="BQ765" t="s">
        <v>74</v>
      </c>
      <c r="BR765" t="s">
        <v>95</v>
      </c>
      <c r="BS765" t="s">
        <v>7671</v>
      </c>
      <c r="BT765" t="str">
        <f>HYPERLINK("https%3A%2F%2Fwww.webofscience.com%2Fwos%2Fwoscc%2Ffull-record%2FWOS:A1992JW58400003","View Full Record in Web of Science")</f>
        <v>View Full Record in Web of Science</v>
      </c>
    </row>
    <row r="766" spans="1:72" x14ac:dyDescent="0.15">
      <c r="A766" t="s">
        <v>72</v>
      </c>
      <c r="B766" t="s">
        <v>7672</v>
      </c>
      <c r="C766" t="s">
        <v>74</v>
      </c>
      <c r="D766" t="s">
        <v>74</v>
      </c>
      <c r="E766" t="s">
        <v>74</v>
      </c>
      <c r="F766" t="s">
        <v>7672</v>
      </c>
      <c r="G766" t="s">
        <v>74</v>
      </c>
      <c r="H766" t="s">
        <v>74</v>
      </c>
      <c r="I766" t="s">
        <v>7673</v>
      </c>
      <c r="J766" t="s">
        <v>7651</v>
      </c>
      <c r="K766" t="s">
        <v>74</v>
      </c>
      <c r="L766" t="s">
        <v>74</v>
      </c>
      <c r="M766" t="s">
        <v>77</v>
      </c>
      <c r="N766" t="s">
        <v>78</v>
      </c>
      <c r="O766" t="s">
        <v>74</v>
      </c>
      <c r="P766" t="s">
        <v>74</v>
      </c>
      <c r="Q766" t="s">
        <v>74</v>
      </c>
      <c r="R766" t="s">
        <v>74</v>
      </c>
      <c r="S766" t="s">
        <v>74</v>
      </c>
      <c r="T766" t="s">
        <v>74</v>
      </c>
      <c r="U766" t="s">
        <v>7674</v>
      </c>
      <c r="V766" t="s">
        <v>7675</v>
      </c>
      <c r="W766" t="s">
        <v>74</v>
      </c>
      <c r="X766" t="s">
        <v>74</v>
      </c>
      <c r="Y766" t="s">
        <v>7676</v>
      </c>
      <c r="Z766" t="s">
        <v>74</v>
      </c>
      <c r="AA766" t="s">
        <v>7677</v>
      </c>
      <c r="AB766" t="s">
        <v>7678</v>
      </c>
      <c r="AC766" t="s">
        <v>74</v>
      </c>
      <c r="AD766" t="s">
        <v>74</v>
      </c>
      <c r="AE766" t="s">
        <v>74</v>
      </c>
      <c r="AF766" t="s">
        <v>74</v>
      </c>
      <c r="AG766">
        <v>86</v>
      </c>
      <c r="AH766">
        <v>17</v>
      </c>
      <c r="AI766">
        <v>19</v>
      </c>
      <c r="AJ766">
        <v>0</v>
      </c>
      <c r="AK766">
        <v>4</v>
      </c>
      <c r="AL766" t="s">
        <v>255</v>
      </c>
      <c r="AM766" t="s">
        <v>84</v>
      </c>
      <c r="AN766" t="s">
        <v>256</v>
      </c>
      <c r="AO766" t="s">
        <v>7658</v>
      </c>
      <c r="AP766" t="s">
        <v>74</v>
      </c>
      <c r="AQ766" t="s">
        <v>74</v>
      </c>
      <c r="AR766" t="s">
        <v>7659</v>
      </c>
      <c r="AS766" t="s">
        <v>7660</v>
      </c>
      <c r="AT766" t="s">
        <v>74</v>
      </c>
      <c r="AU766">
        <v>1992</v>
      </c>
      <c r="AV766">
        <v>11</v>
      </c>
      <c r="AW766">
        <v>6</v>
      </c>
      <c r="AX766" t="s">
        <v>74</v>
      </c>
      <c r="AY766" t="s">
        <v>74</v>
      </c>
      <c r="AZ766" t="s">
        <v>74</v>
      </c>
      <c r="BA766" t="s">
        <v>74</v>
      </c>
      <c r="BB766">
        <v>687</v>
      </c>
      <c r="BC766">
        <v>696</v>
      </c>
      <c r="BD766" t="s">
        <v>74</v>
      </c>
      <c r="BE766" t="s">
        <v>7679</v>
      </c>
      <c r="BF766" t="str">
        <f>HYPERLINK("http://dx.doi.org/10.1016/0277-3791(92)90077-L","http://dx.doi.org/10.1016/0277-3791(92)90077-L")</f>
        <v>http://dx.doi.org/10.1016/0277-3791(92)90077-L</v>
      </c>
      <c r="BG766" t="s">
        <v>74</v>
      </c>
      <c r="BH766" t="s">
        <v>74</v>
      </c>
      <c r="BI766">
        <v>10</v>
      </c>
      <c r="BJ766" t="s">
        <v>193</v>
      </c>
      <c r="BK766" t="s">
        <v>92</v>
      </c>
      <c r="BL766" t="s">
        <v>194</v>
      </c>
      <c r="BM766" t="s">
        <v>7680</v>
      </c>
      <c r="BN766" t="s">
        <v>74</v>
      </c>
      <c r="BO766" t="s">
        <v>74</v>
      </c>
      <c r="BP766" t="s">
        <v>74</v>
      </c>
      <c r="BQ766" t="s">
        <v>74</v>
      </c>
      <c r="BR766" t="s">
        <v>95</v>
      </c>
      <c r="BS766" t="s">
        <v>7681</v>
      </c>
      <c r="BT766" t="str">
        <f>HYPERLINK("https%3A%2F%2Fwww.webofscience.com%2Fwos%2Fwoscc%2Ffull-record%2FWOS:A1992JZ34900004","View Full Record in Web of Science")</f>
        <v>View Full Record in Web of Science</v>
      </c>
    </row>
    <row r="767" spans="1:72" x14ac:dyDescent="0.15">
      <c r="A767" t="s">
        <v>72</v>
      </c>
      <c r="B767" t="s">
        <v>7682</v>
      </c>
      <c r="C767" t="s">
        <v>74</v>
      </c>
      <c r="D767" t="s">
        <v>74</v>
      </c>
      <c r="E767" t="s">
        <v>74</v>
      </c>
      <c r="F767" t="s">
        <v>7682</v>
      </c>
      <c r="G767" t="s">
        <v>74</v>
      </c>
      <c r="H767" t="s">
        <v>74</v>
      </c>
      <c r="I767" t="s">
        <v>7683</v>
      </c>
      <c r="J767" t="s">
        <v>7651</v>
      </c>
      <c r="K767" t="s">
        <v>74</v>
      </c>
      <c r="L767" t="s">
        <v>74</v>
      </c>
      <c r="M767" t="s">
        <v>77</v>
      </c>
      <c r="N767" t="s">
        <v>78</v>
      </c>
      <c r="O767" t="s">
        <v>74</v>
      </c>
      <c r="P767" t="s">
        <v>74</v>
      </c>
      <c r="Q767" t="s">
        <v>74</v>
      </c>
      <c r="R767" t="s">
        <v>74</v>
      </c>
      <c r="S767" t="s">
        <v>74</v>
      </c>
      <c r="T767" t="s">
        <v>74</v>
      </c>
      <c r="U767" t="s">
        <v>7684</v>
      </c>
      <c r="V767" t="s">
        <v>7685</v>
      </c>
      <c r="W767" t="s">
        <v>7686</v>
      </c>
      <c r="X767" t="s">
        <v>7687</v>
      </c>
      <c r="Y767" t="s">
        <v>7688</v>
      </c>
      <c r="Z767" t="s">
        <v>74</v>
      </c>
      <c r="AA767" t="s">
        <v>2657</v>
      </c>
      <c r="AB767" t="s">
        <v>74</v>
      </c>
      <c r="AC767" t="s">
        <v>74</v>
      </c>
      <c r="AD767" t="s">
        <v>74</v>
      </c>
      <c r="AE767" t="s">
        <v>74</v>
      </c>
      <c r="AF767" t="s">
        <v>74</v>
      </c>
      <c r="AG767">
        <v>65</v>
      </c>
      <c r="AH767">
        <v>127</v>
      </c>
      <c r="AI767">
        <v>139</v>
      </c>
      <c r="AJ767">
        <v>1</v>
      </c>
      <c r="AK767">
        <v>12</v>
      </c>
      <c r="AL767" t="s">
        <v>255</v>
      </c>
      <c r="AM767" t="s">
        <v>84</v>
      </c>
      <c r="AN767" t="s">
        <v>256</v>
      </c>
      <c r="AO767" t="s">
        <v>7658</v>
      </c>
      <c r="AP767" t="s">
        <v>74</v>
      </c>
      <c r="AQ767" t="s">
        <v>74</v>
      </c>
      <c r="AR767" t="s">
        <v>7659</v>
      </c>
      <c r="AS767" t="s">
        <v>7660</v>
      </c>
      <c r="AT767" t="s">
        <v>74</v>
      </c>
      <c r="AU767">
        <v>1992</v>
      </c>
      <c r="AV767">
        <v>11</v>
      </c>
      <c r="AW767" t="s">
        <v>1946</v>
      </c>
      <c r="AX767" t="s">
        <v>74</v>
      </c>
      <c r="AY767" t="s">
        <v>74</v>
      </c>
      <c r="AZ767" t="s">
        <v>74</v>
      </c>
      <c r="BA767" t="s">
        <v>74</v>
      </c>
      <c r="BB767">
        <v>697</v>
      </c>
      <c r="BC767">
        <v>708</v>
      </c>
      <c r="BD767" t="s">
        <v>74</v>
      </c>
      <c r="BE767" t="s">
        <v>7689</v>
      </c>
      <c r="BF767" t="str">
        <f>HYPERLINK("http://dx.doi.org/10.1016/0277-3791(92)90078-M","http://dx.doi.org/10.1016/0277-3791(92)90078-M")</f>
        <v>http://dx.doi.org/10.1016/0277-3791(92)90078-M</v>
      </c>
      <c r="BG767" t="s">
        <v>74</v>
      </c>
      <c r="BH767" t="s">
        <v>74</v>
      </c>
      <c r="BI767">
        <v>12</v>
      </c>
      <c r="BJ767" t="s">
        <v>193</v>
      </c>
      <c r="BK767" t="s">
        <v>92</v>
      </c>
      <c r="BL767" t="s">
        <v>194</v>
      </c>
      <c r="BM767" t="s">
        <v>7690</v>
      </c>
      <c r="BN767" t="s">
        <v>74</v>
      </c>
      <c r="BO767" t="s">
        <v>74</v>
      </c>
      <c r="BP767" t="s">
        <v>74</v>
      </c>
      <c r="BQ767" t="s">
        <v>74</v>
      </c>
      <c r="BR767" t="s">
        <v>95</v>
      </c>
      <c r="BS767" t="s">
        <v>7691</v>
      </c>
      <c r="BT767" t="str">
        <f>HYPERLINK("https%3A%2F%2Fwww.webofscience.com%2Fwos%2Fwoscc%2Ffull-record%2FWOS:A1992KM35700001","View Full Record in Web of Science")</f>
        <v>View Full Record in Web of Science</v>
      </c>
    </row>
    <row r="768" spans="1:72" x14ac:dyDescent="0.15">
      <c r="A768" t="s">
        <v>72</v>
      </c>
      <c r="B768" t="s">
        <v>7692</v>
      </c>
      <c r="C768" t="s">
        <v>74</v>
      </c>
      <c r="D768" t="s">
        <v>74</v>
      </c>
      <c r="E768" t="s">
        <v>74</v>
      </c>
      <c r="F768" t="s">
        <v>7692</v>
      </c>
      <c r="G768" t="s">
        <v>74</v>
      </c>
      <c r="H768" t="s">
        <v>74</v>
      </c>
      <c r="I768" t="s">
        <v>7693</v>
      </c>
      <c r="J768" t="s">
        <v>7694</v>
      </c>
      <c r="K768" t="s">
        <v>74</v>
      </c>
      <c r="L768" t="s">
        <v>74</v>
      </c>
      <c r="M768" t="s">
        <v>77</v>
      </c>
      <c r="N768" t="s">
        <v>647</v>
      </c>
      <c r="O768" t="s">
        <v>7695</v>
      </c>
      <c r="P768" t="s">
        <v>7696</v>
      </c>
      <c r="Q768" t="s">
        <v>7697</v>
      </c>
      <c r="R768" t="s">
        <v>74</v>
      </c>
      <c r="S768" t="s">
        <v>74</v>
      </c>
      <c r="T768" t="s">
        <v>74</v>
      </c>
      <c r="U768" t="s">
        <v>7698</v>
      </c>
      <c r="V768" t="s">
        <v>7699</v>
      </c>
      <c r="W768" t="s">
        <v>74</v>
      </c>
      <c r="X768" t="s">
        <v>74</v>
      </c>
      <c r="Y768" t="s">
        <v>7700</v>
      </c>
      <c r="Z768" t="s">
        <v>74</v>
      </c>
      <c r="AA768" t="s">
        <v>74</v>
      </c>
      <c r="AB768" t="s">
        <v>74</v>
      </c>
      <c r="AC768" t="s">
        <v>74</v>
      </c>
      <c r="AD768" t="s">
        <v>74</v>
      </c>
      <c r="AE768" t="s">
        <v>74</v>
      </c>
      <c r="AF768" t="s">
        <v>74</v>
      </c>
      <c r="AG768">
        <v>31</v>
      </c>
      <c r="AH768">
        <v>17</v>
      </c>
      <c r="AI768">
        <v>19</v>
      </c>
      <c r="AJ768">
        <v>2</v>
      </c>
      <c r="AK768">
        <v>5</v>
      </c>
      <c r="AL768" t="s">
        <v>7701</v>
      </c>
      <c r="AM768" t="s">
        <v>7702</v>
      </c>
      <c r="AN768" t="s">
        <v>7703</v>
      </c>
      <c r="AO768" t="s">
        <v>7704</v>
      </c>
      <c r="AP768" t="s">
        <v>74</v>
      </c>
      <c r="AQ768" t="s">
        <v>74</v>
      </c>
      <c r="AR768" t="s">
        <v>7694</v>
      </c>
      <c r="AS768" t="s">
        <v>7705</v>
      </c>
      <c r="AT768" t="s">
        <v>74</v>
      </c>
      <c r="AU768">
        <v>1992</v>
      </c>
      <c r="AV768">
        <v>34</v>
      </c>
      <c r="AW768">
        <v>3</v>
      </c>
      <c r="AX768" t="s">
        <v>74</v>
      </c>
      <c r="AY768" t="s">
        <v>74</v>
      </c>
      <c r="AZ768" t="s">
        <v>74</v>
      </c>
      <c r="BA768" t="s">
        <v>74</v>
      </c>
      <c r="BB768">
        <v>737</v>
      </c>
      <c r="BC768">
        <v>744</v>
      </c>
      <c r="BD768" t="s">
        <v>74</v>
      </c>
      <c r="BE768" t="s">
        <v>7706</v>
      </c>
      <c r="BF768" t="str">
        <f>HYPERLINK("http://dx.doi.org/10.1017/S003382220006402X","http://dx.doi.org/10.1017/S003382220006402X")</f>
        <v>http://dx.doi.org/10.1017/S003382220006402X</v>
      </c>
      <c r="BG768" t="s">
        <v>74</v>
      </c>
      <c r="BH768" t="s">
        <v>74</v>
      </c>
      <c r="BI768">
        <v>8</v>
      </c>
      <c r="BJ768" t="s">
        <v>297</v>
      </c>
      <c r="BK768" t="s">
        <v>661</v>
      </c>
      <c r="BL768" t="s">
        <v>297</v>
      </c>
      <c r="BM768" t="s">
        <v>7707</v>
      </c>
      <c r="BN768" t="s">
        <v>74</v>
      </c>
      <c r="BO768" t="s">
        <v>1112</v>
      </c>
      <c r="BP768" t="s">
        <v>74</v>
      </c>
      <c r="BQ768" t="s">
        <v>74</v>
      </c>
      <c r="BR768" t="s">
        <v>95</v>
      </c>
      <c r="BS768" t="s">
        <v>7708</v>
      </c>
      <c r="BT768" t="str">
        <f>HYPERLINK("https%3A%2F%2Fwww.webofscience.com%2Fwos%2Fwoscc%2Ffull-record%2FWOS:A1992KF38900062","View Full Record in Web of Science")</f>
        <v>View Full Record in Web of Science</v>
      </c>
    </row>
    <row r="769" spans="1:72" x14ac:dyDescent="0.15">
      <c r="A769" t="s">
        <v>72</v>
      </c>
      <c r="B769" t="s">
        <v>7709</v>
      </c>
      <c r="C769" t="s">
        <v>74</v>
      </c>
      <c r="D769" t="s">
        <v>74</v>
      </c>
      <c r="E769" t="s">
        <v>74</v>
      </c>
      <c r="F769" t="s">
        <v>7709</v>
      </c>
      <c r="G769" t="s">
        <v>74</v>
      </c>
      <c r="H769" t="s">
        <v>74</v>
      </c>
      <c r="I769" t="s">
        <v>7710</v>
      </c>
      <c r="J769" t="s">
        <v>7694</v>
      </c>
      <c r="K769" t="s">
        <v>74</v>
      </c>
      <c r="L769" t="s">
        <v>74</v>
      </c>
      <c r="M769" t="s">
        <v>77</v>
      </c>
      <c r="N769" t="s">
        <v>647</v>
      </c>
      <c r="O769" t="s">
        <v>7695</v>
      </c>
      <c r="P769" t="s">
        <v>7696</v>
      </c>
      <c r="Q769" t="s">
        <v>7697</v>
      </c>
      <c r="R769" t="s">
        <v>74</v>
      </c>
      <c r="S769" t="s">
        <v>74</v>
      </c>
      <c r="T769" t="s">
        <v>74</v>
      </c>
      <c r="U769" t="s">
        <v>7711</v>
      </c>
      <c r="V769" t="s">
        <v>7712</v>
      </c>
      <c r="W769" t="s">
        <v>74</v>
      </c>
      <c r="X769" t="s">
        <v>74</v>
      </c>
      <c r="Y769" t="s">
        <v>7713</v>
      </c>
      <c r="Z769" t="s">
        <v>74</v>
      </c>
      <c r="AA769" t="s">
        <v>74</v>
      </c>
      <c r="AB769" t="s">
        <v>74</v>
      </c>
      <c r="AC769" t="s">
        <v>74</v>
      </c>
      <c r="AD769" t="s">
        <v>74</v>
      </c>
      <c r="AE769" t="s">
        <v>74</v>
      </c>
      <c r="AF769" t="s">
        <v>74</v>
      </c>
      <c r="AG769">
        <v>22</v>
      </c>
      <c r="AH769">
        <v>2</v>
      </c>
      <c r="AI769">
        <v>2</v>
      </c>
      <c r="AJ769">
        <v>0</v>
      </c>
      <c r="AK769">
        <v>6</v>
      </c>
      <c r="AL769" t="s">
        <v>7701</v>
      </c>
      <c r="AM769" t="s">
        <v>7702</v>
      </c>
      <c r="AN769" t="s">
        <v>7703</v>
      </c>
      <c r="AO769" t="s">
        <v>7704</v>
      </c>
      <c r="AP769" t="s">
        <v>74</v>
      </c>
      <c r="AQ769" t="s">
        <v>74</v>
      </c>
      <c r="AR769" t="s">
        <v>7694</v>
      </c>
      <c r="AS769" t="s">
        <v>7705</v>
      </c>
      <c r="AT769" t="s">
        <v>74</v>
      </c>
      <c r="AU769">
        <v>1992</v>
      </c>
      <c r="AV769">
        <v>34</v>
      </c>
      <c r="AW769">
        <v>3</v>
      </c>
      <c r="AX769" t="s">
        <v>74</v>
      </c>
      <c r="AY769" t="s">
        <v>74</v>
      </c>
      <c r="AZ769" t="s">
        <v>74</v>
      </c>
      <c r="BA769" t="s">
        <v>74</v>
      </c>
      <c r="BB769">
        <v>772</v>
      </c>
      <c r="BC769">
        <v>779</v>
      </c>
      <c r="BD769" t="s">
        <v>74</v>
      </c>
      <c r="BE769" t="s">
        <v>7714</v>
      </c>
      <c r="BF769" t="str">
        <f>HYPERLINK("http://dx.doi.org/10.1017/S0033822200064079","http://dx.doi.org/10.1017/S0033822200064079")</f>
        <v>http://dx.doi.org/10.1017/S0033822200064079</v>
      </c>
      <c r="BG769" t="s">
        <v>74</v>
      </c>
      <c r="BH769" t="s">
        <v>74</v>
      </c>
      <c r="BI769">
        <v>8</v>
      </c>
      <c r="BJ769" t="s">
        <v>297</v>
      </c>
      <c r="BK769" t="s">
        <v>661</v>
      </c>
      <c r="BL769" t="s">
        <v>297</v>
      </c>
      <c r="BM769" t="s">
        <v>7707</v>
      </c>
      <c r="BN769" t="s">
        <v>74</v>
      </c>
      <c r="BO769" t="s">
        <v>1112</v>
      </c>
      <c r="BP769" t="s">
        <v>74</v>
      </c>
      <c r="BQ769" t="s">
        <v>74</v>
      </c>
      <c r="BR769" t="s">
        <v>95</v>
      </c>
      <c r="BS769" t="s">
        <v>7715</v>
      </c>
      <c r="BT769" t="str">
        <f>HYPERLINK("https%3A%2F%2Fwww.webofscience.com%2Fwos%2Fwoscc%2Ffull-record%2FWOS:A1992KF38900067","View Full Record in Web of Science")</f>
        <v>View Full Record in Web of Science</v>
      </c>
    </row>
    <row r="770" spans="1:72" x14ac:dyDescent="0.15">
      <c r="A770" t="s">
        <v>5767</v>
      </c>
      <c r="B770" t="s">
        <v>7716</v>
      </c>
      <c r="C770" t="s">
        <v>74</v>
      </c>
      <c r="D770" t="s">
        <v>7717</v>
      </c>
      <c r="E770" t="s">
        <v>74</v>
      </c>
      <c r="F770" t="s">
        <v>7716</v>
      </c>
      <c r="G770" t="s">
        <v>74</v>
      </c>
      <c r="H770" t="s">
        <v>74</v>
      </c>
      <c r="I770" t="s">
        <v>7718</v>
      </c>
      <c r="J770" t="s">
        <v>7719</v>
      </c>
      <c r="K770" t="s">
        <v>74</v>
      </c>
      <c r="L770" t="s">
        <v>74</v>
      </c>
      <c r="M770" t="s">
        <v>77</v>
      </c>
      <c r="N770" t="s">
        <v>5773</v>
      </c>
      <c r="O770" t="s">
        <v>7720</v>
      </c>
      <c r="P770" t="s">
        <v>7721</v>
      </c>
      <c r="Q770" t="s">
        <v>7722</v>
      </c>
      <c r="R770" t="s">
        <v>74</v>
      </c>
      <c r="S770" t="s">
        <v>74</v>
      </c>
      <c r="T770" t="s">
        <v>74</v>
      </c>
      <c r="U770" t="s">
        <v>74</v>
      </c>
      <c r="V770" t="s">
        <v>74</v>
      </c>
      <c r="W770" t="s">
        <v>7723</v>
      </c>
      <c r="X770" t="s">
        <v>7724</v>
      </c>
      <c r="Y770" t="s">
        <v>74</v>
      </c>
      <c r="Z770" t="s">
        <v>74</v>
      </c>
      <c r="AA770" t="s">
        <v>74</v>
      </c>
      <c r="AB770" t="s">
        <v>74</v>
      </c>
      <c r="AC770" t="s">
        <v>74</v>
      </c>
      <c r="AD770" t="s">
        <v>74</v>
      </c>
      <c r="AE770" t="s">
        <v>74</v>
      </c>
      <c r="AF770" t="s">
        <v>74</v>
      </c>
      <c r="AG770">
        <v>0</v>
      </c>
      <c r="AH770">
        <v>0</v>
      </c>
      <c r="AI770">
        <v>0</v>
      </c>
      <c r="AJ770">
        <v>0</v>
      </c>
      <c r="AK770">
        <v>0</v>
      </c>
      <c r="AL770" t="s">
        <v>7626</v>
      </c>
      <c r="AM770" t="s">
        <v>7627</v>
      </c>
      <c r="AN770" t="s">
        <v>7725</v>
      </c>
      <c r="AO770" t="s">
        <v>74</v>
      </c>
      <c r="AP770" t="s">
        <v>74</v>
      </c>
      <c r="AQ770" t="s">
        <v>7726</v>
      </c>
      <c r="AR770" t="s">
        <v>74</v>
      </c>
      <c r="AS770" t="s">
        <v>74</v>
      </c>
      <c r="AT770" t="s">
        <v>74</v>
      </c>
      <c r="AU770">
        <v>1992</v>
      </c>
      <c r="AV770" t="s">
        <v>74</v>
      </c>
      <c r="AW770" t="s">
        <v>74</v>
      </c>
      <c r="AX770" t="s">
        <v>74</v>
      </c>
      <c r="AY770" t="s">
        <v>74</v>
      </c>
      <c r="AZ770" t="s">
        <v>74</v>
      </c>
      <c r="BA770" t="s">
        <v>74</v>
      </c>
      <c r="BB770">
        <v>420</v>
      </c>
      <c r="BC770">
        <v>423</v>
      </c>
      <c r="BD770" t="s">
        <v>74</v>
      </c>
      <c r="BE770" t="s">
        <v>74</v>
      </c>
      <c r="BF770" t="s">
        <v>74</v>
      </c>
      <c r="BG770" t="s">
        <v>74</v>
      </c>
      <c r="BH770" t="s">
        <v>74</v>
      </c>
      <c r="BI770">
        <v>4</v>
      </c>
      <c r="BJ770" t="s">
        <v>7727</v>
      </c>
      <c r="BK770" t="s">
        <v>5781</v>
      </c>
      <c r="BL770" t="s">
        <v>1881</v>
      </c>
      <c r="BM770" t="s">
        <v>7728</v>
      </c>
      <c r="BN770" t="s">
        <v>74</v>
      </c>
      <c r="BO770" t="s">
        <v>74</v>
      </c>
      <c r="BP770" t="s">
        <v>74</v>
      </c>
      <c r="BQ770" t="s">
        <v>74</v>
      </c>
      <c r="BR770" t="s">
        <v>95</v>
      </c>
      <c r="BS770" t="s">
        <v>7729</v>
      </c>
      <c r="BT770" t="str">
        <f>HYPERLINK("https%3A%2F%2Fwww.webofscience.com%2Fwos%2Fwoscc%2Ffull-record%2FWOS:A1992BW03P00047","View Full Record in Web of Science")</f>
        <v>View Full Record in Web of Science</v>
      </c>
    </row>
    <row r="771" spans="1:72" x14ac:dyDescent="0.15">
      <c r="A771" t="s">
        <v>5767</v>
      </c>
      <c r="B771" t="s">
        <v>7730</v>
      </c>
      <c r="C771" t="s">
        <v>74</v>
      </c>
      <c r="D771" t="s">
        <v>7731</v>
      </c>
      <c r="E771" t="s">
        <v>74</v>
      </c>
      <c r="F771" t="s">
        <v>7730</v>
      </c>
      <c r="G771" t="s">
        <v>74</v>
      </c>
      <c r="H771" t="s">
        <v>74</v>
      </c>
      <c r="I771" t="s">
        <v>7732</v>
      </c>
      <c r="J771" t="s">
        <v>7733</v>
      </c>
      <c r="K771" t="s">
        <v>74</v>
      </c>
      <c r="L771" t="s">
        <v>74</v>
      </c>
      <c r="M771" t="s">
        <v>77</v>
      </c>
      <c r="N771" t="s">
        <v>5773</v>
      </c>
      <c r="O771" t="s">
        <v>7734</v>
      </c>
      <c r="P771" t="s">
        <v>7735</v>
      </c>
      <c r="Q771" t="s">
        <v>6555</v>
      </c>
      <c r="R771" t="s">
        <v>74</v>
      </c>
      <c r="S771" t="s">
        <v>74</v>
      </c>
      <c r="T771" t="s">
        <v>7736</v>
      </c>
      <c r="U771" t="s">
        <v>74</v>
      </c>
      <c r="V771" t="s">
        <v>74</v>
      </c>
      <c r="W771" t="s">
        <v>74</v>
      </c>
      <c r="X771" t="s">
        <v>74</v>
      </c>
      <c r="Y771" t="s">
        <v>74</v>
      </c>
      <c r="Z771" t="s">
        <v>74</v>
      </c>
      <c r="AA771" t="s">
        <v>7737</v>
      </c>
      <c r="AB771" t="s">
        <v>74</v>
      </c>
      <c r="AC771" t="s">
        <v>74</v>
      </c>
      <c r="AD771" t="s">
        <v>74</v>
      </c>
      <c r="AE771" t="s">
        <v>74</v>
      </c>
      <c r="AF771" t="s">
        <v>74</v>
      </c>
      <c r="AG771">
        <v>0</v>
      </c>
      <c r="AH771">
        <v>1</v>
      </c>
      <c r="AI771">
        <v>1</v>
      </c>
      <c r="AJ771">
        <v>0</v>
      </c>
      <c r="AK771">
        <v>0</v>
      </c>
      <c r="AL771" t="s">
        <v>7738</v>
      </c>
      <c r="AM771" t="s">
        <v>7739</v>
      </c>
      <c r="AN771" t="s">
        <v>7739</v>
      </c>
      <c r="AO771" t="s">
        <v>74</v>
      </c>
      <c r="AP771" t="s">
        <v>74</v>
      </c>
      <c r="AQ771" t="s">
        <v>7740</v>
      </c>
      <c r="AR771" t="s">
        <v>74</v>
      </c>
      <c r="AS771" t="s">
        <v>74</v>
      </c>
      <c r="AT771" t="s">
        <v>74</v>
      </c>
      <c r="AU771">
        <v>1992</v>
      </c>
      <c r="AV771" t="s">
        <v>74</v>
      </c>
      <c r="AW771" t="s">
        <v>74</v>
      </c>
      <c r="AX771" t="s">
        <v>74</v>
      </c>
      <c r="AY771" t="s">
        <v>74</v>
      </c>
      <c r="AZ771" t="s">
        <v>74</v>
      </c>
      <c r="BA771" t="s">
        <v>74</v>
      </c>
      <c r="BB771">
        <v>351</v>
      </c>
      <c r="BC771">
        <v>355</v>
      </c>
      <c r="BD771" t="s">
        <v>74</v>
      </c>
      <c r="BE771" t="s">
        <v>74</v>
      </c>
      <c r="BF771" t="s">
        <v>74</v>
      </c>
      <c r="BG771" t="s">
        <v>74</v>
      </c>
      <c r="BH771" t="s">
        <v>74</v>
      </c>
      <c r="BI771">
        <v>5</v>
      </c>
      <c r="BJ771" t="s">
        <v>4263</v>
      </c>
      <c r="BK771" t="s">
        <v>5781</v>
      </c>
      <c r="BL771" t="s">
        <v>4263</v>
      </c>
      <c r="BM771" t="s">
        <v>7741</v>
      </c>
      <c r="BN771" t="s">
        <v>74</v>
      </c>
      <c r="BO771" t="s">
        <v>74</v>
      </c>
      <c r="BP771" t="s">
        <v>74</v>
      </c>
      <c r="BQ771" t="s">
        <v>74</v>
      </c>
      <c r="BR771" t="s">
        <v>95</v>
      </c>
      <c r="BS771" t="s">
        <v>7742</v>
      </c>
      <c r="BT771" t="str">
        <f>HYPERLINK("https%3A%2F%2Fwww.webofscience.com%2Fwos%2Fwoscc%2Ffull-record%2FWOS:A1992BX18M00041","View Full Record in Web of Science")</f>
        <v>View Full Record in Web of Science</v>
      </c>
    </row>
    <row r="772" spans="1:72" x14ac:dyDescent="0.15">
      <c r="A772" t="s">
        <v>72</v>
      </c>
      <c r="B772" t="s">
        <v>5013</v>
      </c>
      <c r="C772" t="s">
        <v>74</v>
      </c>
      <c r="D772" t="s">
        <v>74</v>
      </c>
      <c r="E772" t="s">
        <v>74</v>
      </c>
      <c r="F772" t="s">
        <v>5013</v>
      </c>
      <c r="G772" t="s">
        <v>74</v>
      </c>
      <c r="H772" t="s">
        <v>74</v>
      </c>
      <c r="I772" t="s">
        <v>7743</v>
      </c>
      <c r="J772" t="s">
        <v>7744</v>
      </c>
      <c r="K772" t="s">
        <v>74</v>
      </c>
      <c r="L772" t="s">
        <v>74</v>
      </c>
      <c r="M772" t="s">
        <v>77</v>
      </c>
      <c r="N772" t="s">
        <v>78</v>
      </c>
      <c r="O772" t="s">
        <v>74</v>
      </c>
      <c r="P772" t="s">
        <v>74</v>
      </c>
      <c r="Q772" t="s">
        <v>74</v>
      </c>
      <c r="R772" t="s">
        <v>74</v>
      </c>
      <c r="S772" t="s">
        <v>74</v>
      </c>
      <c r="T772" t="s">
        <v>7745</v>
      </c>
      <c r="U772" t="s">
        <v>74</v>
      </c>
      <c r="V772" t="s">
        <v>74</v>
      </c>
      <c r="W772" t="s">
        <v>74</v>
      </c>
      <c r="X772" t="s">
        <v>74</v>
      </c>
      <c r="Y772" t="s">
        <v>5016</v>
      </c>
      <c r="Z772" t="s">
        <v>74</v>
      </c>
      <c r="AA772" t="s">
        <v>74</v>
      </c>
      <c r="AB772" t="s">
        <v>74</v>
      </c>
      <c r="AC772" t="s">
        <v>74</v>
      </c>
      <c r="AD772" t="s">
        <v>74</v>
      </c>
      <c r="AE772" t="s">
        <v>74</v>
      </c>
      <c r="AF772" t="s">
        <v>74</v>
      </c>
      <c r="AG772">
        <v>0</v>
      </c>
      <c r="AH772">
        <v>12</v>
      </c>
      <c r="AI772">
        <v>12</v>
      </c>
      <c r="AJ772">
        <v>0</v>
      </c>
      <c r="AK772">
        <v>2</v>
      </c>
      <c r="AL772" t="s">
        <v>7746</v>
      </c>
      <c r="AM772" t="s">
        <v>7747</v>
      </c>
      <c r="AN772" t="s">
        <v>7748</v>
      </c>
      <c r="AO772" t="s">
        <v>7749</v>
      </c>
      <c r="AP772" t="s">
        <v>74</v>
      </c>
      <c r="AQ772" t="s">
        <v>74</v>
      </c>
      <c r="AR772" t="s">
        <v>7750</v>
      </c>
      <c r="AS772" t="s">
        <v>74</v>
      </c>
      <c r="AT772" t="s">
        <v>74</v>
      </c>
      <c r="AU772">
        <v>1992</v>
      </c>
      <c r="AV772">
        <v>6</v>
      </c>
      <c r="AW772" t="s">
        <v>749</v>
      </c>
      <c r="AX772" t="s">
        <v>74</v>
      </c>
      <c r="AY772" t="s">
        <v>74</v>
      </c>
      <c r="AZ772" t="s">
        <v>74</v>
      </c>
      <c r="BA772" t="s">
        <v>74</v>
      </c>
      <c r="BB772">
        <v>295</v>
      </c>
      <c r="BC772">
        <v>333</v>
      </c>
      <c r="BD772" t="s">
        <v>74</v>
      </c>
      <c r="BE772" t="s">
        <v>74</v>
      </c>
      <c r="BF772" t="s">
        <v>74</v>
      </c>
      <c r="BG772" t="s">
        <v>74</v>
      </c>
      <c r="BH772" t="s">
        <v>74</v>
      </c>
      <c r="BI772">
        <v>39</v>
      </c>
      <c r="BJ772" t="s">
        <v>7751</v>
      </c>
      <c r="BK772" t="s">
        <v>92</v>
      </c>
      <c r="BL772" t="s">
        <v>7751</v>
      </c>
      <c r="BM772" t="s">
        <v>7752</v>
      </c>
      <c r="BN772" t="s">
        <v>74</v>
      </c>
      <c r="BO772" t="s">
        <v>74</v>
      </c>
      <c r="BP772" t="s">
        <v>74</v>
      </c>
      <c r="BQ772" t="s">
        <v>74</v>
      </c>
      <c r="BR772" t="s">
        <v>95</v>
      </c>
      <c r="BS772" t="s">
        <v>7753</v>
      </c>
      <c r="BT772" t="str">
        <f>HYPERLINK("https%3A%2F%2Fwww.webofscience.com%2Fwos%2Fwoscc%2Ffull-record%2FWOS:A1992JA33400005","View Full Record in Web of Science")</f>
        <v>View Full Record in Web of Science</v>
      </c>
    </row>
    <row r="773" spans="1:72" x14ac:dyDescent="0.15">
      <c r="A773" t="s">
        <v>72</v>
      </c>
      <c r="B773" t="s">
        <v>7754</v>
      </c>
      <c r="C773" t="s">
        <v>74</v>
      </c>
      <c r="D773" t="s">
        <v>74</v>
      </c>
      <c r="E773" t="s">
        <v>74</v>
      </c>
      <c r="F773" t="s">
        <v>7754</v>
      </c>
      <c r="G773" t="s">
        <v>74</v>
      </c>
      <c r="H773" t="s">
        <v>74</v>
      </c>
      <c r="I773" t="s">
        <v>7755</v>
      </c>
      <c r="J773" t="s">
        <v>7756</v>
      </c>
      <c r="K773" t="s">
        <v>74</v>
      </c>
      <c r="L773" t="s">
        <v>74</v>
      </c>
      <c r="M773" t="s">
        <v>77</v>
      </c>
      <c r="N773" t="s">
        <v>78</v>
      </c>
      <c r="O773" t="s">
        <v>74</v>
      </c>
      <c r="P773" t="s">
        <v>74</v>
      </c>
      <c r="Q773" t="s">
        <v>74</v>
      </c>
      <c r="R773" t="s">
        <v>74</v>
      </c>
      <c r="S773" t="s">
        <v>74</v>
      </c>
      <c r="T773" t="s">
        <v>74</v>
      </c>
      <c r="U773" t="s">
        <v>74</v>
      </c>
      <c r="V773" t="s">
        <v>7757</v>
      </c>
      <c r="W773" t="s">
        <v>74</v>
      </c>
      <c r="X773" t="s">
        <v>74</v>
      </c>
      <c r="Y773" t="s">
        <v>7758</v>
      </c>
      <c r="Z773" t="s">
        <v>74</v>
      </c>
      <c r="AA773" t="s">
        <v>74</v>
      </c>
      <c r="AB773" t="s">
        <v>74</v>
      </c>
      <c r="AC773" t="s">
        <v>74</v>
      </c>
      <c r="AD773" t="s">
        <v>74</v>
      </c>
      <c r="AE773" t="s">
        <v>74</v>
      </c>
      <c r="AF773" t="s">
        <v>74</v>
      </c>
      <c r="AG773">
        <v>0</v>
      </c>
      <c r="AH773">
        <v>28</v>
      </c>
      <c r="AI773">
        <v>30</v>
      </c>
      <c r="AJ773">
        <v>0</v>
      </c>
      <c r="AK773">
        <v>4</v>
      </c>
      <c r="AL773" t="s">
        <v>7759</v>
      </c>
      <c r="AM773" t="s">
        <v>7760</v>
      </c>
      <c r="AN773" t="s">
        <v>7761</v>
      </c>
      <c r="AO773" t="s">
        <v>7762</v>
      </c>
      <c r="AP773" t="s">
        <v>74</v>
      </c>
      <c r="AQ773" t="s">
        <v>74</v>
      </c>
      <c r="AR773" t="s">
        <v>7763</v>
      </c>
      <c r="AS773" t="s">
        <v>7764</v>
      </c>
      <c r="AT773" t="s">
        <v>74</v>
      </c>
      <c r="AU773">
        <v>1992</v>
      </c>
      <c r="AV773">
        <v>12</v>
      </c>
      <c r="AW773" t="s">
        <v>74</v>
      </c>
      <c r="AX773" t="s">
        <v>74</v>
      </c>
      <c r="AY773" t="s">
        <v>74</v>
      </c>
      <c r="AZ773" t="s">
        <v>74</v>
      </c>
      <c r="BA773" t="s">
        <v>74</v>
      </c>
      <c r="BB773">
        <v>739</v>
      </c>
      <c r="BC773">
        <v>752</v>
      </c>
      <c r="BD773" t="s">
        <v>74</v>
      </c>
      <c r="BE773" t="s">
        <v>74</v>
      </c>
      <c r="BF773" t="s">
        <v>74</v>
      </c>
      <c r="BG773" t="s">
        <v>74</v>
      </c>
      <c r="BH773" t="s">
        <v>74</v>
      </c>
      <c r="BI773">
        <v>14</v>
      </c>
      <c r="BJ773" t="s">
        <v>606</v>
      </c>
      <c r="BK773" t="s">
        <v>92</v>
      </c>
      <c r="BL773" t="s">
        <v>606</v>
      </c>
      <c r="BM773" t="s">
        <v>7765</v>
      </c>
      <c r="BN773" t="s">
        <v>74</v>
      </c>
      <c r="BO773" t="s">
        <v>74</v>
      </c>
      <c r="BP773" t="s">
        <v>74</v>
      </c>
      <c r="BQ773" t="s">
        <v>74</v>
      </c>
      <c r="BR773" t="s">
        <v>95</v>
      </c>
      <c r="BS773" t="s">
        <v>7766</v>
      </c>
      <c r="BT773" t="str">
        <f>HYPERLINK("https%3A%2F%2Fwww.webofscience.com%2Fwos%2Fwoscc%2Ffull-record%2FWOS:A1992KX11900053","View Full Record in Web of Science")</f>
        <v>View Full Record in Web of Science</v>
      </c>
    </row>
    <row r="774" spans="1:72" x14ac:dyDescent="0.15">
      <c r="A774" t="s">
        <v>72</v>
      </c>
      <c r="B774" t="s">
        <v>7767</v>
      </c>
      <c r="C774" t="s">
        <v>74</v>
      </c>
      <c r="D774" t="s">
        <v>74</v>
      </c>
      <c r="E774" t="s">
        <v>74</v>
      </c>
      <c r="F774" t="s">
        <v>7767</v>
      </c>
      <c r="G774" t="s">
        <v>74</v>
      </c>
      <c r="H774" t="s">
        <v>74</v>
      </c>
      <c r="I774" t="s">
        <v>7768</v>
      </c>
      <c r="J774" t="s">
        <v>7769</v>
      </c>
      <c r="K774" t="s">
        <v>74</v>
      </c>
      <c r="L774" t="s">
        <v>74</v>
      </c>
      <c r="M774" t="s">
        <v>77</v>
      </c>
      <c r="N774" t="s">
        <v>647</v>
      </c>
      <c r="O774" t="s">
        <v>7770</v>
      </c>
      <c r="P774" t="s">
        <v>7771</v>
      </c>
      <c r="Q774" t="s">
        <v>7772</v>
      </c>
      <c r="R774" t="s">
        <v>74</v>
      </c>
      <c r="S774" t="s">
        <v>7773</v>
      </c>
      <c r="T774" t="s">
        <v>7774</v>
      </c>
      <c r="U774" t="s">
        <v>74</v>
      </c>
      <c r="V774" t="s">
        <v>7775</v>
      </c>
      <c r="W774" t="s">
        <v>74</v>
      </c>
      <c r="X774" t="s">
        <v>74</v>
      </c>
      <c r="Y774" t="s">
        <v>7776</v>
      </c>
      <c r="Z774" t="s">
        <v>74</v>
      </c>
      <c r="AA774" t="s">
        <v>7777</v>
      </c>
      <c r="AB774" t="s">
        <v>74</v>
      </c>
      <c r="AC774" t="s">
        <v>74</v>
      </c>
      <c r="AD774" t="s">
        <v>74</v>
      </c>
      <c r="AE774" t="s">
        <v>74</v>
      </c>
      <c r="AF774" t="s">
        <v>74</v>
      </c>
      <c r="AG774">
        <v>0</v>
      </c>
      <c r="AH774">
        <v>55</v>
      </c>
      <c r="AI774">
        <v>59</v>
      </c>
      <c r="AJ774">
        <v>0</v>
      </c>
      <c r="AK774">
        <v>4</v>
      </c>
      <c r="AL774" t="s">
        <v>7778</v>
      </c>
      <c r="AM774" t="s">
        <v>7779</v>
      </c>
      <c r="AN774" t="s">
        <v>7780</v>
      </c>
      <c r="AO774" t="s">
        <v>7781</v>
      </c>
      <c r="AP774" t="s">
        <v>74</v>
      </c>
      <c r="AQ774" t="s">
        <v>74</v>
      </c>
      <c r="AR774" t="s">
        <v>7782</v>
      </c>
      <c r="AS774" t="s">
        <v>7783</v>
      </c>
      <c r="AT774" t="s">
        <v>74</v>
      </c>
      <c r="AU774">
        <v>1992</v>
      </c>
      <c r="AV774">
        <v>83</v>
      </c>
      <c r="AW774" t="s">
        <v>74</v>
      </c>
      <c r="AX774" t="s">
        <v>295</v>
      </c>
      <c r="AY774" t="s">
        <v>74</v>
      </c>
      <c r="AZ774" t="s">
        <v>74</v>
      </c>
      <c r="BA774" t="s">
        <v>74</v>
      </c>
      <c r="BB774">
        <v>281</v>
      </c>
      <c r="BC774">
        <v>290</v>
      </c>
      <c r="BD774" t="s">
        <v>74</v>
      </c>
      <c r="BE774" t="s">
        <v>7784</v>
      </c>
      <c r="BF774" t="str">
        <f>HYPERLINK("http://dx.doi.org/10.1017/S0263593300007963","http://dx.doi.org/10.1017/S0263593300007963")</f>
        <v>http://dx.doi.org/10.1017/S0263593300007963</v>
      </c>
      <c r="BG774" t="s">
        <v>74</v>
      </c>
      <c r="BH774" t="s">
        <v>74</v>
      </c>
      <c r="BI774">
        <v>10</v>
      </c>
      <c r="BJ774" t="s">
        <v>7785</v>
      </c>
      <c r="BK774" t="s">
        <v>661</v>
      </c>
      <c r="BL774" t="s">
        <v>7786</v>
      </c>
      <c r="BM774" t="s">
        <v>7787</v>
      </c>
      <c r="BN774" t="s">
        <v>74</v>
      </c>
      <c r="BO774" t="s">
        <v>74</v>
      </c>
      <c r="BP774" t="s">
        <v>74</v>
      </c>
      <c r="BQ774" t="s">
        <v>74</v>
      </c>
      <c r="BR774" t="s">
        <v>95</v>
      </c>
      <c r="BS774" t="s">
        <v>7788</v>
      </c>
      <c r="BT774" t="str">
        <f>HYPERLINK("https%3A%2F%2Fwww.webofscience.com%2Fwos%2Fwoscc%2Ffull-record%2FWOS:A1992JL99500026","View Full Record in Web of Science")</f>
        <v>View Full Record in Web of Science</v>
      </c>
    </row>
    <row r="775" spans="1:72" x14ac:dyDescent="0.15">
      <c r="A775" t="s">
        <v>72</v>
      </c>
      <c r="B775" t="s">
        <v>7789</v>
      </c>
      <c r="C775" t="s">
        <v>74</v>
      </c>
      <c r="D775" t="s">
        <v>74</v>
      </c>
      <c r="E775" t="s">
        <v>74</v>
      </c>
      <c r="F775" t="s">
        <v>7789</v>
      </c>
      <c r="G775" t="s">
        <v>74</v>
      </c>
      <c r="H775" t="s">
        <v>74</v>
      </c>
      <c r="I775" t="s">
        <v>7790</v>
      </c>
      <c r="J775" t="s">
        <v>7791</v>
      </c>
      <c r="K775" t="s">
        <v>74</v>
      </c>
      <c r="L775" t="s">
        <v>74</v>
      </c>
      <c r="M775" t="s">
        <v>77</v>
      </c>
      <c r="N775" t="s">
        <v>78</v>
      </c>
      <c r="O775" t="s">
        <v>74</v>
      </c>
      <c r="P775" t="s">
        <v>74</v>
      </c>
      <c r="Q775" t="s">
        <v>74</v>
      </c>
      <c r="R775" t="s">
        <v>74</v>
      </c>
      <c r="S775" t="s">
        <v>74</v>
      </c>
      <c r="T775" t="s">
        <v>74</v>
      </c>
      <c r="U775" t="s">
        <v>7792</v>
      </c>
      <c r="V775" t="s">
        <v>7793</v>
      </c>
      <c r="W775" t="s">
        <v>74</v>
      </c>
      <c r="X775" t="s">
        <v>74</v>
      </c>
      <c r="Y775" t="s">
        <v>7794</v>
      </c>
      <c r="Z775" t="s">
        <v>74</v>
      </c>
      <c r="AA775" t="s">
        <v>74</v>
      </c>
      <c r="AB775" t="s">
        <v>74</v>
      </c>
      <c r="AC775" t="s">
        <v>74</v>
      </c>
      <c r="AD775" t="s">
        <v>74</v>
      </c>
      <c r="AE775" t="s">
        <v>74</v>
      </c>
      <c r="AF775" t="s">
        <v>74</v>
      </c>
      <c r="AG775">
        <v>17</v>
      </c>
      <c r="AH775">
        <v>5</v>
      </c>
      <c r="AI775">
        <v>5</v>
      </c>
      <c r="AJ775">
        <v>0</v>
      </c>
      <c r="AK775">
        <v>3</v>
      </c>
      <c r="AL775" t="s">
        <v>6332</v>
      </c>
      <c r="AM775" t="s">
        <v>6333</v>
      </c>
      <c r="AN775" t="s">
        <v>6334</v>
      </c>
      <c r="AO775" t="s">
        <v>7795</v>
      </c>
      <c r="AP775" t="s">
        <v>74</v>
      </c>
      <c r="AQ775" t="s">
        <v>74</v>
      </c>
      <c r="AR775" t="s">
        <v>7796</v>
      </c>
      <c r="AS775" t="s">
        <v>7797</v>
      </c>
      <c r="AT775" t="s">
        <v>74</v>
      </c>
      <c r="AU775">
        <v>1992</v>
      </c>
      <c r="AV775">
        <v>19</v>
      </c>
      <c r="AW775">
        <v>1</v>
      </c>
      <c r="AX775" t="s">
        <v>74</v>
      </c>
      <c r="AY775" t="s">
        <v>74</v>
      </c>
      <c r="AZ775" t="s">
        <v>74</v>
      </c>
      <c r="BA775" t="s">
        <v>74</v>
      </c>
      <c r="BB775">
        <v>59</v>
      </c>
      <c r="BC775">
        <v>64</v>
      </c>
      <c r="BD775" t="s">
        <v>74</v>
      </c>
      <c r="BE775" t="s">
        <v>7798</v>
      </c>
      <c r="BF775" t="str">
        <f>HYPERLINK("http://dx.doi.org/10.1071/WR9920059","http://dx.doi.org/10.1071/WR9920059")</f>
        <v>http://dx.doi.org/10.1071/WR9920059</v>
      </c>
      <c r="BG775" t="s">
        <v>74</v>
      </c>
      <c r="BH775" t="s">
        <v>74</v>
      </c>
      <c r="BI775">
        <v>6</v>
      </c>
      <c r="BJ775" t="s">
        <v>7799</v>
      </c>
      <c r="BK775" t="s">
        <v>92</v>
      </c>
      <c r="BL775" t="s">
        <v>7800</v>
      </c>
      <c r="BM775" t="s">
        <v>7801</v>
      </c>
      <c r="BN775" t="s">
        <v>74</v>
      </c>
      <c r="BO775" t="s">
        <v>74</v>
      </c>
      <c r="BP775" t="s">
        <v>74</v>
      </c>
      <c r="BQ775" t="s">
        <v>74</v>
      </c>
      <c r="BR775" t="s">
        <v>95</v>
      </c>
      <c r="BS775" t="s">
        <v>7802</v>
      </c>
      <c r="BT775" t="str">
        <f>HYPERLINK("https%3A%2F%2Fwww.webofscience.com%2Fwos%2Fwoscc%2Ffull-record%2FWOS:A1992HJ93200005","View Full Record in Web of Science")</f>
        <v>View Full Record in Web of Science</v>
      </c>
    </row>
    <row r="776" spans="1:72" x14ac:dyDescent="0.15">
      <c r="A776" t="s">
        <v>72</v>
      </c>
      <c r="B776" t="s">
        <v>7803</v>
      </c>
      <c r="C776" t="s">
        <v>74</v>
      </c>
      <c r="D776" t="s">
        <v>74</v>
      </c>
      <c r="E776" t="s">
        <v>74</v>
      </c>
      <c r="F776" t="s">
        <v>7803</v>
      </c>
      <c r="G776" t="s">
        <v>74</v>
      </c>
      <c r="H776" t="s">
        <v>74</v>
      </c>
      <c r="I776" t="s">
        <v>7804</v>
      </c>
      <c r="J776" t="s">
        <v>7791</v>
      </c>
      <c r="K776" t="s">
        <v>74</v>
      </c>
      <c r="L776" t="s">
        <v>74</v>
      </c>
      <c r="M776" t="s">
        <v>77</v>
      </c>
      <c r="N776" t="s">
        <v>78</v>
      </c>
      <c r="O776" t="s">
        <v>74</v>
      </c>
      <c r="P776" t="s">
        <v>74</v>
      </c>
      <c r="Q776" t="s">
        <v>74</v>
      </c>
      <c r="R776" t="s">
        <v>74</v>
      </c>
      <c r="S776" t="s">
        <v>74</v>
      </c>
      <c r="T776" t="s">
        <v>74</v>
      </c>
      <c r="U776" t="s">
        <v>7805</v>
      </c>
      <c r="V776" t="s">
        <v>7806</v>
      </c>
      <c r="W776" t="s">
        <v>7807</v>
      </c>
      <c r="X776" t="s">
        <v>74</v>
      </c>
      <c r="Y776" t="s">
        <v>7808</v>
      </c>
      <c r="Z776" t="s">
        <v>74</v>
      </c>
      <c r="AA776" t="s">
        <v>74</v>
      </c>
      <c r="AB776" t="s">
        <v>74</v>
      </c>
      <c r="AC776" t="s">
        <v>74</v>
      </c>
      <c r="AD776" t="s">
        <v>74</v>
      </c>
      <c r="AE776" t="s">
        <v>74</v>
      </c>
      <c r="AF776" t="s">
        <v>74</v>
      </c>
      <c r="AG776">
        <v>18</v>
      </c>
      <c r="AH776">
        <v>43</v>
      </c>
      <c r="AI776">
        <v>47</v>
      </c>
      <c r="AJ776">
        <v>0</v>
      </c>
      <c r="AK776">
        <v>3</v>
      </c>
      <c r="AL776" t="s">
        <v>6332</v>
      </c>
      <c r="AM776" t="s">
        <v>6333</v>
      </c>
      <c r="AN776" t="s">
        <v>6334</v>
      </c>
      <c r="AO776" t="s">
        <v>7795</v>
      </c>
      <c r="AP776" t="s">
        <v>74</v>
      </c>
      <c r="AQ776" t="s">
        <v>74</v>
      </c>
      <c r="AR776" t="s">
        <v>7796</v>
      </c>
      <c r="AS776" t="s">
        <v>7797</v>
      </c>
      <c r="AT776" t="s">
        <v>74</v>
      </c>
      <c r="AU776">
        <v>1992</v>
      </c>
      <c r="AV776">
        <v>19</v>
      </c>
      <c r="AW776">
        <v>6</v>
      </c>
      <c r="AX776" t="s">
        <v>74</v>
      </c>
      <c r="AY776" t="s">
        <v>74</v>
      </c>
      <c r="AZ776" t="s">
        <v>74</v>
      </c>
      <c r="BA776" t="s">
        <v>74</v>
      </c>
      <c r="BB776">
        <v>657</v>
      </c>
      <c r="BC776">
        <v>664</v>
      </c>
      <c r="BD776" t="s">
        <v>74</v>
      </c>
      <c r="BE776" t="s">
        <v>7809</v>
      </c>
      <c r="BF776" t="str">
        <f>HYPERLINK("http://dx.doi.org/10.1071/WR9920657","http://dx.doi.org/10.1071/WR9920657")</f>
        <v>http://dx.doi.org/10.1071/WR9920657</v>
      </c>
      <c r="BG776" t="s">
        <v>74</v>
      </c>
      <c r="BH776" t="s">
        <v>74</v>
      </c>
      <c r="BI776">
        <v>8</v>
      </c>
      <c r="BJ776" t="s">
        <v>7799</v>
      </c>
      <c r="BK776" t="s">
        <v>92</v>
      </c>
      <c r="BL776" t="s">
        <v>7800</v>
      </c>
      <c r="BM776" t="s">
        <v>7810</v>
      </c>
      <c r="BN776" t="s">
        <v>74</v>
      </c>
      <c r="BO776" t="s">
        <v>74</v>
      </c>
      <c r="BP776" t="s">
        <v>74</v>
      </c>
      <c r="BQ776" t="s">
        <v>74</v>
      </c>
      <c r="BR776" t="s">
        <v>95</v>
      </c>
      <c r="BS776" t="s">
        <v>7811</v>
      </c>
      <c r="BT776" t="str">
        <f>HYPERLINK("https%3A%2F%2Fwww.webofscience.com%2Fwos%2Fwoscc%2Ffull-record%2FWOS:A1992KF67500006","View Full Record in Web of Science")</f>
        <v>View Full Record in Web of Science</v>
      </c>
    </row>
    <row r="777" spans="1:72" x14ac:dyDescent="0.15">
      <c r="A777" t="s">
        <v>72</v>
      </c>
      <c r="B777" t="s">
        <v>1069</v>
      </c>
      <c r="C777" t="s">
        <v>74</v>
      </c>
      <c r="D777" t="s">
        <v>74</v>
      </c>
      <c r="E777" t="s">
        <v>74</v>
      </c>
      <c r="F777" t="s">
        <v>1069</v>
      </c>
      <c r="G777" t="s">
        <v>74</v>
      </c>
      <c r="H777" t="s">
        <v>74</v>
      </c>
      <c r="I777" t="s">
        <v>7812</v>
      </c>
      <c r="J777" t="s">
        <v>7813</v>
      </c>
      <c r="K777" t="s">
        <v>74</v>
      </c>
      <c r="L777" t="s">
        <v>74</v>
      </c>
      <c r="M777" t="s">
        <v>77</v>
      </c>
      <c r="N777" t="s">
        <v>78</v>
      </c>
      <c r="O777" t="s">
        <v>74</v>
      </c>
      <c r="P777" t="s">
        <v>74</v>
      </c>
      <c r="Q777" t="s">
        <v>74</v>
      </c>
      <c r="R777" t="s">
        <v>74</v>
      </c>
      <c r="S777" t="s">
        <v>74</v>
      </c>
      <c r="T777" t="s">
        <v>74</v>
      </c>
      <c r="U777" t="s">
        <v>74</v>
      </c>
      <c r="V777" t="s">
        <v>7814</v>
      </c>
      <c r="W777" t="s">
        <v>74</v>
      </c>
      <c r="X777" t="s">
        <v>74</v>
      </c>
      <c r="Y777" t="s">
        <v>7815</v>
      </c>
      <c r="Z777" t="s">
        <v>74</v>
      </c>
      <c r="AA777" t="s">
        <v>1075</v>
      </c>
      <c r="AB777" t="s">
        <v>74</v>
      </c>
      <c r="AC777" t="s">
        <v>74</v>
      </c>
      <c r="AD777" t="s">
        <v>74</v>
      </c>
      <c r="AE777" t="s">
        <v>74</v>
      </c>
      <c r="AF777" t="s">
        <v>74</v>
      </c>
      <c r="AG777">
        <v>34</v>
      </c>
      <c r="AH777">
        <v>14</v>
      </c>
      <c r="AI777">
        <v>16</v>
      </c>
      <c r="AJ777">
        <v>0</v>
      </c>
      <c r="AK777">
        <v>6</v>
      </c>
      <c r="AL777" t="s">
        <v>255</v>
      </c>
      <c r="AM777" t="s">
        <v>84</v>
      </c>
      <c r="AN777" t="s">
        <v>256</v>
      </c>
      <c r="AO777" t="s">
        <v>7816</v>
      </c>
      <c r="AP777" t="s">
        <v>74</v>
      </c>
      <c r="AQ777" t="s">
        <v>74</v>
      </c>
      <c r="AR777" t="s">
        <v>7817</v>
      </c>
      <c r="AS777" t="s">
        <v>7818</v>
      </c>
      <c r="AT777" t="s">
        <v>6301</v>
      </c>
      <c r="AU777">
        <v>1992</v>
      </c>
      <c r="AV777">
        <v>21</v>
      </c>
      <c r="AW777">
        <v>1</v>
      </c>
      <c r="AX777" t="s">
        <v>74</v>
      </c>
      <c r="AY777" t="s">
        <v>74</v>
      </c>
      <c r="AZ777" t="s">
        <v>74</v>
      </c>
      <c r="BA777" t="s">
        <v>74</v>
      </c>
      <c r="BB777">
        <v>57</v>
      </c>
      <c r="BC777">
        <v>78</v>
      </c>
      <c r="BD777" t="s">
        <v>74</v>
      </c>
      <c r="BE777" t="s">
        <v>7819</v>
      </c>
      <c r="BF777" t="str">
        <f>HYPERLINK("http://dx.doi.org/10.1111/j.1463-6409.1992.tb00310.x","http://dx.doi.org/10.1111/j.1463-6409.1992.tb00310.x")</f>
        <v>http://dx.doi.org/10.1111/j.1463-6409.1992.tb00310.x</v>
      </c>
      <c r="BG777" t="s">
        <v>74</v>
      </c>
      <c r="BH777" t="s">
        <v>74</v>
      </c>
      <c r="BI777">
        <v>22</v>
      </c>
      <c r="BJ777" t="s">
        <v>7820</v>
      </c>
      <c r="BK777" t="s">
        <v>92</v>
      </c>
      <c r="BL777" t="s">
        <v>7820</v>
      </c>
      <c r="BM777" t="s">
        <v>7821</v>
      </c>
      <c r="BN777" t="s">
        <v>74</v>
      </c>
      <c r="BO777" t="s">
        <v>74</v>
      </c>
      <c r="BP777" t="s">
        <v>74</v>
      </c>
      <c r="BQ777" t="s">
        <v>74</v>
      </c>
      <c r="BR777" t="s">
        <v>95</v>
      </c>
      <c r="BS777" t="s">
        <v>7822</v>
      </c>
      <c r="BT777" t="str">
        <f>HYPERLINK("https%3A%2F%2Fwww.webofscience.com%2Fwos%2Fwoscc%2Ffull-record%2FWOS:A1992HR71300004","View Full Record in Web of Science")</f>
        <v>View Full Record in Web of Science</v>
      </c>
    </row>
    <row r="778" spans="1:72" x14ac:dyDescent="0.15">
      <c r="A778" t="s">
        <v>72</v>
      </c>
      <c r="B778" t="s">
        <v>7823</v>
      </c>
      <c r="C778" t="s">
        <v>74</v>
      </c>
      <c r="D778" t="s">
        <v>74</v>
      </c>
      <c r="E778" t="s">
        <v>74</v>
      </c>
      <c r="F778" t="s">
        <v>7823</v>
      </c>
      <c r="G778" t="s">
        <v>74</v>
      </c>
      <c r="H778" t="s">
        <v>74</v>
      </c>
      <c r="I778" t="s">
        <v>7824</v>
      </c>
      <c r="J778" t="s">
        <v>1116</v>
      </c>
      <c r="K778" t="s">
        <v>74</v>
      </c>
      <c r="L778" t="s">
        <v>74</v>
      </c>
      <c r="M778" t="s">
        <v>77</v>
      </c>
      <c r="N778" t="s">
        <v>78</v>
      </c>
      <c r="O778" t="s">
        <v>74</v>
      </c>
      <c r="P778" t="s">
        <v>74</v>
      </c>
      <c r="Q778" t="s">
        <v>74</v>
      </c>
      <c r="R778" t="s">
        <v>74</v>
      </c>
      <c r="S778" t="s">
        <v>74</v>
      </c>
      <c r="T778" t="s">
        <v>74</v>
      </c>
      <c r="U778" t="s">
        <v>7825</v>
      </c>
      <c r="V778" t="s">
        <v>7826</v>
      </c>
      <c r="W778" t="s">
        <v>7827</v>
      </c>
      <c r="X778" t="s">
        <v>7828</v>
      </c>
      <c r="Y778" t="s">
        <v>74</v>
      </c>
      <c r="Z778" t="s">
        <v>74</v>
      </c>
      <c r="AA778" t="s">
        <v>74</v>
      </c>
      <c r="AB778" t="s">
        <v>74</v>
      </c>
      <c r="AC778" t="s">
        <v>74</v>
      </c>
      <c r="AD778" t="s">
        <v>74</v>
      </c>
      <c r="AE778" t="s">
        <v>74</v>
      </c>
      <c r="AF778" t="s">
        <v>74</v>
      </c>
      <c r="AG778">
        <v>27</v>
      </c>
      <c r="AH778">
        <v>11</v>
      </c>
      <c r="AI778">
        <v>11</v>
      </c>
      <c r="AJ778">
        <v>0</v>
      </c>
      <c r="AK778">
        <v>0</v>
      </c>
      <c r="AL778" t="s">
        <v>352</v>
      </c>
      <c r="AM778" t="s">
        <v>309</v>
      </c>
      <c r="AN778" t="s">
        <v>353</v>
      </c>
      <c r="AO778" t="s">
        <v>1124</v>
      </c>
      <c r="AP778" t="s">
        <v>74</v>
      </c>
      <c r="AQ778" t="s">
        <v>74</v>
      </c>
      <c r="AR778" t="s">
        <v>1125</v>
      </c>
      <c r="AS778" t="s">
        <v>1126</v>
      </c>
      <c r="AT778" t="s">
        <v>7829</v>
      </c>
      <c r="AU778">
        <v>1991</v>
      </c>
      <c r="AV778">
        <v>96</v>
      </c>
      <c r="AW778" t="s">
        <v>1128</v>
      </c>
      <c r="AX778" t="s">
        <v>74</v>
      </c>
      <c r="AY778" t="s">
        <v>74</v>
      </c>
      <c r="AZ778" t="s">
        <v>74</v>
      </c>
      <c r="BA778" t="s">
        <v>74</v>
      </c>
      <c r="BB778">
        <v>22509</v>
      </c>
      <c r="BC778">
        <v>22534</v>
      </c>
      <c r="BD778" t="s">
        <v>74</v>
      </c>
      <c r="BE778" t="s">
        <v>7830</v>
      </c>
      <c r="BF778" t="str">
        <f>HYPERLINK("http://dx.doi.org/10.1029/91JD02400","http://dx.doi.org/10.1029/91JD02400")</f>
        <v>http://dx.doi.org/10.1029/91JD02400</v>
      </c>
      <c r="BG778" t="s">
        <v>74</v>
      </c>
      <c r="BH778" t="s">
        <v>74</v>
      </c>
      <c r="BI778">
        <v>26</v>
      </c>
      <c r="BJ778" t="s">
        <v>379</v>
      </c>
      <c r="BK778" t="s">
        <v>92</v>
      </c>
      <c r="BL778" t="s">
        <v>379</v>
      </c>
      <c r="BM778" t="s">
        <v>7831</v>
      </c>
      <c r="BN778" t="s">
        <v>74</v>
      </c>
      <c r="BO778" t="s">
        <v>74</v>
      </c>
      <c r="BP778" t="s">
        <v>74</v>
      </c>
      <c r="BQ778" t="s">
        <v>74</v>
      </c>
      <c r="BR778" t="s">
        <v>95</v>
      </c>
      <c r="BS778" t="s">
        <v>7832</v>
      </c>
      <c r="BT778" t="str">
        <f>HYPERLINK("https%3A%2F%2Fwww.webofscience.com%2Fwos%2Fwoscc%2Ffull-record%2FWOS:A1991GY55900020","View Full Record in Web of Science")</f>
        <v>View Full Record in Web of Science</v>
      </c>
    </row>
    <row r="779" spans="1:72" x14ac:dyDescent="0.15">
      <c r="A779" t="s">
        <v>72</v>
      </c>
      <c r="B779" t="s">
        <v>7833</v>
      </c>
      <c r="C779" t="s">
        <v>74</v>
      </c>
      <c r="D779" t="s">
        <v>74</v>
      </c>
      <c r="E779" t="s">
        <v>74</v>
      </c>
      <c r="F779" t="s">
        <v>7833</v>
      </c>
      <c r="G779" t="s">
        <v>74</v>
      </c>
      <c r="H779" t="s">
        <v>74</v>
      </c>
      <c r="I779" t="s">
        <v>7834</v>
      </c>
      <c r="J779" t="s">
        <v>1185</v>
      </c>
      <c r="K779" t="s">
        <v>74</v>
      </c>
      <c r="L779" t="s">
        <v>74</v>
      </c>
      <c r="M779" t="s">
        <v>77</v>
      </c>
      <c r="N779" t="s">
        <v>78</v>
      </c>
      <c r="O779" t="s">
        <v>74</v>
      </c>
      <c r="P779" t="s">
        <v>74</v>
      </c>
      <c r="Q779" t="s">
        <v>74</v>
      </c>
      <c r="R779" t="s">
        <v>74</v>
      </c>
      <c r="S779" t="s">
        <v>74</v>
      </c>
      <c r="T779" t="s">
        <v>74</v>
      </c>
      <c r="U779" t="s">
        <v>7835</v>
      </c>
      <c r="V779" t="s">
        <v>7836</v>
      </c>
      <c r="W779" t="s">
        <v>7837</v>
      </c>
      <c r="X779" t="s">
        <v>7838</v>
      </c>
      <c r="Y779" t="s">
        <v>7839</v>
      </c>
      <c r="Z779" t="s">
        <v>74</v>
      </c>
      <c r="AA779" t="s">
        <v>7840</v>
      </c>
      <c r="AB779" t="s">
        <v>74</v>
      </c>
      <c r="AC779" t="s">
        <v>74</v>
      </c>
      <c r="AD779" t="s">
        <v>74</v>
      </c>
      <c r="AE779" t="s">
        <v>74</v>
      </c>
      <c r="AF779" t="s">
        <v>74</v>
      </c>
      <c r="AG779">
        <v>24</v>
      </c>
      <c r="AH779">
        <v>110</v>
      </c>
      <c r="AI779">
        <v>120</v>
      </c>
      <c r="AJ779">
        <v>0</v>
      </c>
      <c r="AK779">
        <v>12</v>
      </c>
      <c r="AL779" t="s">
        <v>352</v>
      </c>
      <c r="AM779" t="s">
        <v>309</v>
      </c>
      <c r="AN779" t="s">
        <v>353</v>
      </c>
      <c r="AO779" t="s">
        <v>1193</v>
      </c>
      <c r="AP779" t="s">
        <v>1194</v>
      </c>
      <c r="AQ779" t="s">
        <v>74</v>
      </c>
      <c r="AR779" t="s">
        <v>1195</v>
      </c>
      <c r="AS779" t="s">
        <v>1196</v>
      </c>
      <c r="AT779" t="s">
        <v>7841</v>
      </c>
      <c r="AU779">
        <v>1991</v>
      </c>
      <c r="AV779">
        <v>96</v>
      </c>
      <c r="AW779" t="s">
        <v>7842</v>
      </c>
      <c r="AX779" t="s">
        <v>74</v>
      </c>
      <c r="AY779" t="s">
        <v>74</v>
      </c>
      <c r="AZ779" t="s">
        <v>74</v>
      </c>
      <c r="BA779" t="s">
        <v>74</v>
      </c>
      <c r="BB779">
        <v>21971</v>
      </c>
      <c r="BC779">
        <v>21987</v>
      </c>
      <c r="BD779" t="s">
        <v>74</v>
      </c>
      <c r="BE779" t="s">
        <v>7843</v>
      </c>
      <c r="BF779" t="str">
        <f>HYPERLINK("http://dx.doi.org/10.1029/91JC02334","http://dx.doi.org/10.1029/91JC02334")</f>
        <v>http://dx.doi.org/10.1029/91JC02334</v>
      </c>
      <c r="BG779" t="s">
        <v>74</v>
      </c>
      <c r="BH779" t="s">
        <v>74</v>
      </c>
      <c r="BI779">
        <v>17</v>
      </c>
      <c r="BJ779" t="s">
        <v>584</v>
      </c>
      <c r="BK779" t="s">
        <v>92</v>
      </c>
      <c r="BL779" t="s">
        <v>584</v>
      </c>
      <c r="BM779" t="s">
        <v>7844</v>
      </c>
      <c r="BN779" t="s">
        <v>74</v>
      </c>
      <c r="BO779" t="s">
        <v>74</v>
      </c>
      <c r="BP779" t="s">
        <v>74</v>
      </c>
      <c r="BQ779" t="s">
        <v>74</v>
      </c>
      <c r="BR779" t="s">
        <v>95</v>
      </c>
      <c r="BS779" t="s">
        <v>7845</v>
      </c>
      <c r="BT779" t="str">
        <f>HYPERLINK("https%3A%2F%2Fwww.webofscience.com%2Fwos%2Fwoscc%2Ffull-record%2FWOS:A1991GW57600002","View Full Record in Web of Science")</f>
        <v>View Full Record in Web of Science</v>
      </c>
    </row>
    <row r="780" spans="1:72" x14ac:dyDescent="0.15">
      <c r="A780" t="s">
        <v>72</v>
      </c>
      <c r="B780" t="s">
        <v>7846</v>
      </c>
      <c r="C780" t="s">
        <v>74</v>
      </c>
      <c r="D780" t="s">
        <v>74</v>
      </c>
      <c r="E780" t="s">
        <v>74</v>
      </c>
      <c r="F780" t="s">
        <v>7846</v>
      </c>
      <c r="G780" t="s">
        <v>74</v>
      </c>
      <c r="H780" t="s">
        <v>74</v>
      </c>
      <c r="I780" t="s">
        <v>7847</v>
      </c>
      <c r="J780" t="s">
        <v>1185</v>
      </c>
      <c r="K780" t="s">
        <v>74</v>
      </c>
      <c r="L780" t="s">
        <v>74</v>
      </c>
      <c r="M780" t="s">
        <v>77</v>
      </c>
      <c r="N780" t="s">
        <v>78</v>
      </c>
      <c r="O780" t="s">
        <v>74</v>
      </c>
      <c r="P780" t="s">
        <v>74</v>
      </c>
      <c r="Q780" t="s">
        <v>74</v>
      </c>
      <c r="R780" t="s">
        <v>74</v>
      </c>
      <c r="S780" t="s">
        <v>74</v>
      </c>
      <c r="T780" t="s">
        <v>74</v>
      </c>
      <c r="U780" t="s">
        <v>7848</v>
      </c>
      <c r="V780" t="s">
        <v>7849</v>
      </c>
      <c r="W780" t="s">
        <v>74</v>
      </c>
      <c r="X780" t="s">
        <v>74</v>
      </c>
      <c r="Y780" t="s">
        <v>7850</v>
      </c>
      <c r="Z780" t="s">
        <v>74</v>
      </c>
      <c r="AA780" t="s">
        <v>7851</v>
      </c>
      <c r="AB780" t="s">
        <v>7852</v>
      </c>
      <c r="AC780" t="s">
        <v>74</v>
      </c>
      <c r="AD780" t="s">
        <v>74</v>
      </c>
      <c r="AE780" t="s">
        <v>74</v>
      </c>
      <c r="AF780" t="s">
        <v>74</v>
      </c>
      <c r="AG780">
        <v>39</v>
      </c>
      <c r="AH780">
        <v>24</v>
      </c>
      <c r="AI780">
        <v>25</v>
      </c>
      <c r="AJ780">
        <v>1</v>
      </c>
      <c r="AK780">
        <v>6</v>
      </c>
      <c r="AL780" t="s">
        <v>352</v>
      </c>
      <c r="AM780" t="s">
        <v>309</v>
      </c>
      <c r="AN780" t="s">
        <v>353</v>
      </c>
      <c r="AO780" t="s">
        <v>1193</v>
      </c>
      <c r="AP780" t="s">
        <v>1194</v>
      </c>
      <c r="AQ780" t="s">
        <v>74</v>
      </c>
      <c r="AR780" t="s">
        <v>1195</v>
      </c>
      <c r="AS780" t="s">
        <v>1196</v>
      </c>
      <c r="AT780" t="s">
        <v>7841</v>
      </c>
      <c r="AU780">
        <v>1991</v>
      </c>
      <c r="AV780">
        <v>96</v>
      </c>
      <c r="AW780" t="s">
        <v>7842</v>
      </c>
      <c r="AX780" t="s">
        <v>74</v>
      </c>
      <c r="AY780" t="s">
        <v>74</v>
      </c>
      <c r="AZ780" t="s">
        <v>74</v>
      </c>
      <c r="BA780" t="s">
        <v>74</v>
      </c>
      <c r="BB780">
        <v>22049</v>
      </c>
      <c r="BC780">
        <v>22062</v>
      </c>
      <c r="BD780" t="s">
        <v>74</v>
      </c>
      <c r="BE780" t="s">
        <v>7853</v>
      </c>
      <c r="BF780" t="str">
        <f>HYPERLINK("http://dx.doi.org/10.1029/91JC00531","http://dx.doi.org/10.1029/91JC00531")</f>
        <v>http://dx.doi.org/10.1029/91JC00531</v>
      </c>
      <c r="BG780" t="s">
        <v>74</v>
      </c>
      <c r="BH780" t="s">
        <v>74</v>
      </c>
      <c r="BI780">
        <v>14</v>
      </c>
      <c r="BJ780" t="s">
        <v>584</v>
      </c>
      <c r="BK780" t="s">
        <v>92</v>
      </c>
      <c r="BL780" t="s">
        <v>584</v>
      </c>
      <c r="BM780" t="s">
        <v>7844</v>
      </c>
      <c r="BN780" t="s">
        <v>74</v>
      </c>
      <c r="BO780" t="s">
        <v>74</v>
      </c>
      <c r="BP780" t="s">
        <v>74</v>
      </c>
      <c r="BQ780" t="s">
        <v>74</v>
      </c>
      <c r="BR780" t="s">
        <v>95</v>
      </c>
      <c r="BS780" t="s">
        <v>7854</v>
      </c>
      <c r="BT780" t="str">
        <f>HYPERLINK("https%3A%2F%2Fwww.webofscience.com%2Fwos%2Fwoscc%2Ffull-record%2FWOS:A1991GW57600007","View Full Record in Web of Science")</f>
        <v>View Full Record in Web of Science</v>
      </c>
    </row>
    <row r="781" spans="1:72" x14ac:dyDescent="0.15">
      <c r="A781" t="s">
        <v>72</v>
      </c>
      <c r="B781" t="s">
        <v>7855</v>
      </c>
      <c r="C781" t="s">
        <v>74</v>
      </c>
      <c r="D781" t="s">
        <v>74</v>
      </c>
      <c r="E781" t="s">
        <v>74</v>
      </c>
      <c r="F781" t="s">
        <v>7855</v>
      </c>
      <c r="G781" t="s">
        <v>74</v>
      </c>
      <c r="H781" t="s">
        <v>74</v>
      </c>
      <c r="I781" t="s">
        <v>7856</v>
      </c>
      <c r="J781" t="s">
        <v>1204</v>
      </c>
      <c r="K781" t="s">
        <v>74</v>
      </c>
      <c r="L781" t="s">
        <v>74</v>
      </c>
      <c r="M781" t="s">
        <v>77</v>
      </c>
      <c r="N781" t="s">
        <v>1317</v>
      </c>
      <c r="O781" t="s">
        <v>74</v>
      </c>
      <c r="P781" t="s">
        <v>74</v>
      </c>
      <c r="Q781" t="s">
        <v>74</v>
      </c>
      <c r="R781" t="s">
        <v>74</v>
      </c>
      <c r="S781" t="s">
        <v>74</v>
      </c>
      <c r="T781" t="s">
        <v>74</v>
      </c>
      <c r="U781" t="s">
        <v>74</v>
      </c>
      <c r="V781" t="s">
        <v>74</v>
      </c>
      <c r="W781" t="s">
        <v>7857</v>
      </c>
      <c r="X781" t="s">
        <v>183</v>
      </c>
      <c r="Y781" t="s">
        <v>74</v>
      </c>
      <c r="Z781" t="s">
        <v>74</v>
      </c>
      <c r="AA781" t="s">
        <v>74</v>
      </c>
      <c r="AB781" t="s">
        <v>74</v>
      </c>
      <c r="AC781" t="s">
        <v>74</v>
      </c>
      <c r="AD781" t="s">
        <v>74</v>
      </c>
      <c r="AE781" t="s">
        <v>74</v>
      </c>
      <c r="AF781" t="s">
        <v>74</v>
      </c>
      <c r="AG781">
        <v>1</v>
      </c>
      <c r="AH781">
        <v>0</v>
      </c>
      <c r="AI781">
        <v>0</v>
      </c>
      <c r="AJ781">
        <v>0</v>
      </c>
      <c r="AK781">
        <v>0</v>
      </c>
      <c r="AL781" t="s">
        <v>1205</v>
      </c>
      <c r="AM781" t="s">
        <v>1206</v>
      </c>
      <c r="AN781" t="s">
        <v>1207</v>
      </c>
      <c r="AO781" t="s">
        <v>1208</v>
      </c>
      <c r="AP781" t="s">
        <v>74</v>
      </c>
      <c r="AQ781" t="s">
        <v>74</v>
      </c>
      <c r="AR781" t="s">
        <v>1209</v>
      </c>
      <c r="AS781" t="s">
        <v>1210</v>
      </c>
      <c r="AT781" t="s">
        <v>7858</v>
      </c>
      <c r="AU781">
        <v>1991</v>
      </c>
      <c r="AV781">
        <v>132</v>
      </c>
      <c r="AW781">
        <v>1798</v>
      </c>
      <c r="AX781" t="s">
        <v>74</v>
      </c>
      <c r="AY781" t="s">
        <v>74</v>
      </c>
      <c r="AZ781" t="s">
        <v>74</v>
      </c>
      <c r="BA781" t="s">
        <v>74</v>
      </c>
      <c r="BB781">
        <v>64</v>
      </c>
      <c r="BC781">
        <v>64</v>
      </c>
      <c r="BD781" t="s">
        <v>74</v>
      </c>
      <c r="BE781" t="s">
        <v>74</v>
      </c>
      <c r="BF781" t="s">
        <v>74</v>
      </c>
      <c r="BG781" t="s">
        <v>74</v>
      </c>
      <c r="BH781" t="s">
        <v>74</v>
      </c>
      <c r="BI781">
        <v>1</v>
      </c>
      <c r="BJ781" t="s">
        <v>850</v>
      </c>
      <c r="BK781" t="s">
        <v>92</v>
      </c>
      <c r="BL781" t="s">
        <v>851</v>
      </c>
      <c r="BM781" t="s">
        <v>7859</v>
      </c>
      <c r="BN781" t="s">
        <v>74</v>
      </c>
      <c r="BO781" t="s">
        <v>74</v>
      </c>
      <c r="BP781" t="s">
        <v>74</v>
      </c>
      <c r="BQ781" t="s">
        <v>74</v>
      </c>
      <c r="BR781" t="s">
        <v>95</v>
      </c>
      <c r="BS781" t="s">
        <v>7860</v>
      </c>
      <c r="BT781" t="str">
        <f>HYPERLINK("https%3A%2F%2Fwww.webofscience.com%2Fwos%2Fwoscc%2Ffull-record%2FWOS:A1991GV09400057","View Full Record in Web of Science")</f>
        <v>View Full Record in Web of Science</v>
      </c>
    </row>
    <row r="782" spans="1:72" x14ac:dyDescent="0.15">
      <c r="A782" t="s">
        <v>72</v>
      </c>
      <c r="B782" t="s">
        <v>7861</v>
      </c>
      <c r="C782" t="s">
        <v>74</v>
      </c>
      <c r="D782" t="s">
        <v>74</v>
      </c>
      <c r="E782" t="s">
        <v>74</v>
      </c>
      <c r="F782" t="s">
        <v>7861</v>
      </c>
      <c r="G782" t="s">
        <v>74</v>
      </c>
      <c r="H782" t="s">
        <v>74</v>
      </c>
      <c r="I782" t="s">
        <v>7862</v>
      </c>
      <c r="J782" t="s">
        <v>1215</v>
      </c>
      <c r="K782" t="s">
        <v>74</v>
      </c>
      <c r="L782" t="s">
        <v>74</v>
      </c>
      <c r="M782" t="s">
        <v>77</v>
      </c>
      <c r="N782" t="s">
        <v>78</v>
      </c>
      <c r="O782" t="s">
        <v>74</v>
      </c>
      <c r="P782" t="s">
        <v>74</v>
      </c>
      <c r="Q782" t="s">
        <v>74</v>
      </c>
      <c r="R782" t="s">
        <v>74</v>
      </c>
      <c r="S782" t="s">
        <v>74</v>
      </c>
      <c r="T782" t="s">
        <v>74</v>
      </c>
      <c r="U782" t="s">
        <v>74</v>
      </c>
      <c r="V782" t="s">
        <v>7863</v>
      </c>
      <c r="W782" t="s">
        <v>74</v>
      </c>
      <c r="X782" t="s">
        <v>74</v>
      </c>
      <c r="Y782" t="s">
        <v>7864</v>
      </c>
      <c r="Z782" t="s">
        <v>74</v>
      </c>
      <c r="AA782" t="s">
        <v>7865</v>
      </c>
      <c r="AB782" t="s">
        <v>7866</v>
      </c>
      <c r="AC782" t="s">
        <v>74</v>
      </c>
      <c r="AD782" t="s">
        <v>74</v>
      </c>
      <c r="AE782" t="s">
        <v>74</v>
      </c>
      <c r="AF782" t="s">
        <v>74</v>
      </c>
      <c r="AG782">
        <v>10</v>
      </c>
      <c r="AH782">
        <v>54</v>
      </c>
      <c r="AI782">
        <v>54</v>
      </c>
      <c r="AJ782">
        <v>0</v>
      </c>
      <c r="AK782">
        <v>4</v>
      </c>
      <c r="AL782" t="s">
        <v>255</v>
      </c>
      <c r="AM782" t="s">
        <v>84</v>
      </c>
      <c r="AN782" t="s">
        <v>256</v>
      </c>
      <c r="AO782" t="s">
        <v>1222</v>
      </c>
      <c r="AP782" t="s">
        <v>74</v>
      </c>
      <c r="AQ782" t="s">
        <v>74</v>
      </c>
      <c r="AR782" t="s">
        <v>1215</v>
      </c>
      <c r="AS782" t="s">
        <v>1223</v>
      </c>
      <c r="AT782" t="s">
        <v>7867</v>
      </c>
      <c r="AU782">
        <v>1991</v>
      </c>
      <c r="AV782">
        <v>47</v>
      </c>
      <c r="AW782">
        <v>47</v>
      </c>
      <c r="AX782" t="s">
        <v>74</v>
      </c>
      <c r="AY782" t="s">
        <v>74</v>
      </c>
      <c r="AZ782" t="s">
        <v>74</v>
      </c>
      <c r="BA782" t="s">
        <v>74</v>
      </c>
      <c r="BB782">
        <v>9743</v>
      </c>
      <c r="BC782">
        <v>9750</v>
      </c>
      <c r="BD782" t="s">
        <v>74</v>
      </c>
      <c r="BE782" t="s">
        <v>7868</v>
      </c>
      <c r="BF782" t="str">
        <f>HYPERLINK("http://dx.doi.org/10.1016/S0040-4020(01)80714-6","http://dx.doi.org/10.1016/S0040-4020(01)80714-6")</f>
        <v>http://dx.doi.org/10.1016/S0040-4020(01)80714-6</v>
      </c>
      <c r="BG782" t="s">
        <v>74</v>
      </c>
      <c r="BH782" t="s">
        <v>74</v>
      </c>
      <c r="BI782">
        <v>8</v>
      </c>
      <c r="BJ782" t="s">
        <v>1226</v>
      </c>
      <c r="BK782" t="s">
        <v>92</v>
      </c>
      <c r="BL782" t="s">
        <v>1157</v>
      </c>
      <c r="BM782" t="s">
        <v>7869</v>
      </c>
      <c r="BN782" t="s">
        <v>74</v>
      </c>
      <c r="BO782" t="s">
        <v>74</v>
      </c>
      <c r="BP782" t="s">
        <v>74</v>
      </c>
      <c r="BQ782" t="s">
        <v>74</v>
      </c>
      <c r="BR782" t="s">
        <v>95</v>
      </c>
      <c r="BS782" t="s">
        <v>7870</v>
      </c>
      <c r="BT782" t="str">
        <f>HYPERLINK("https%3A%2F%2Fwww.webofscience.com%2Fwos%2Fwoscc%2Ffull-record%2FWOS:A1991GT25300003","View Full Record in Web of Science")</f>
        <v>View Full Record in Web of Science</v>
      </c>
    </row>
    <row r="783" spans="1:72" x14ac:dyDescent="0.15">
      <c r="A783" t="s">
        <v>72</v>
      </c>
      <c r="B783" t="s">
        <v>154</v>
      </c>
      <c r="C783" t="s">
        <v>74</v>
      </c>
      <c r="D783" t="s">
        <v>74</v>
      </c>
      <c r="E783" t="s">
        <v>74</v>
      </c>
      <c r="F783" t="s">
        <v>154</v>
      </c>
      <c r="G783" t="s">
        <v>74</v>
      </c>
      <c r="H783" t="s">
        <v>74</v>
      </c>
      <c r="I783" t="s">
        <v>7871</v>
      </c>
      <c r="J783" t="s">
        <v>76</v>
      </c>
      <c r="K783" t="s">
        <v>74</v>
      </c>
      <c r="L783" t="s">
        <v>74</v>
      </c>
      <c r="M783" t="s">
        <v>77</v>
      </c>
      <c r="N783" t="s">
        <v>156</v>
      </c>
      <c r="O783" t="s">
        <v>74</v>
      </c>
      <c r="P783" t="s">
        <v>74</v>
      </c>
      <c r="Q783" t="s">
        <v>74</v>
      </c>
      <c r="R783" t="s">
        <v>74</v>
      </c>
      <c r="S783" t="s">
        <v>74</v>
      </c>
      <c r="T783" t="s">
        <v>74</v>
      </c>
      <c r="U783" t="s">
        <v>74</v>
      </c>
      <c r="V783" t="s">
        <v>74</v>
      </c>
      <c r="W783" t="s">
        <v>74</v>
      </c>
      <c r="X783" t="s">
        <v>74</v>
      </c>
      <c r="Y783" t="s">
        <v>74</v>
      </c>
      <c r="Z783" t="s">
        <v>74</v>
      </c>
      <c r="AA783" t="s">
        <v>74</v>
      </c>
      <c r="AB783" t="s">
        <v>74</v>
      </c>
      <c r="AC783" t="s">
        <v>74</v>
      </c>
      <c r="AD783" t="s">
        <v>74</v>
      </c>
      <c r="AE783" t="s">
        <v>74</v>
      </c>
      <c r="AF783" t="s">
        <v>74</v>
      </c>
      <c r="AG783">
        <v>0</v>
      </c>
      <c r="AH783">
        <v>0</v>
      </c>
      <c r="AI783">
        <v>0</v>
      </c>
      <c r="AJ783">
        <v>0</v>
      </c>
      <c r="AK783">
        <v>0</v>
      </c>
      <c r="AL783" t="s">
        <v>83</v>
      </c>
      <c r="AM783" t="s">
        <v>84</v>
      </c>
      <c r="AN783" t="s">
        <v>85</v>
      </c>
      <c r="AO783" t="s">
        <v>86</v>
      </c>
      <c r="AP783" t="s">
        <v>74</v>
      </c>
      <c r="AQ783" t="s">
        <v>74</v>
      </c>
      <c r="AR783" t="s">
        <v>87</v>
      </c>
      <c r="AS783" t="s">
        <v>88</v>
      </c>
      <c r="AT783" t="s">
        <v>7872</v>
      </c>
      <c r="AU783">
        <v>1991</v>
      </c>
      <c r="AV783">
        <v>3</v>
      </c>
      <c r="AW783">
        <v>4</v>
      </c>
      <c r="AX783" t="s">
        <v>74</v>
      </c>
      <c r="AY783" t="s">
        <v>74</v>
      </c>
      <c r="AZ783" t="s">
        <v>74</v>
      </c>
      <c r="BA783" t="s">
        <v>74</v>
      </c>
      <c r="BB783">
        <v>349</v>
      </c>
      <c r="BC783">
        <v>349</v>
      </c>
      <c r="BD783" t="s">
        <v>74</v>
      </c>
      <c r="BE783" t="s">
        <v>7873</v>
      </c>
      <c r="BF783" t="str">
        <f>HYPERLINK("http://dx.doi.org/10.1017/S0954102091000433","http://dx.doi.org/10.1017/S0954102091000433")</f>
        <v>http://dx.doi.org/10.1017/S0954102091000433</v>
      </c>
      <c r="BG783" t="s">
        <v>74</v>
      </c>
      <c r="BH783" t="s">
        <v>74</v>
      </c>
      <c r="BI783">
        <v>1</v>
      </c>
      <c r="BJ783" t="s">
        <v>91</v>
      </c>
      <c r="BK783" t="s">
        <v>92</v>
      </c>
      <c r="BL783" t="s">
        <v>93</v>
      </c>
      <c r="BM783" t="s">
        <v>7874</v>
      </c>
      <c r="BN783" t="s">
        <v>74</v>
      </c>
      <c r="BO783" t="s">
        <v>1112</v>
      </c>
      <c r="BP783" t="s">
        <v>74</v>
      </c>
      <c r="BQ783" t="s">
        <v>74</v>
      </c>
      <c r="BR783" t="s">
        <v>95</v>
      </c>
      <c r="BS783" t="s">
        <v>7875</v>
      </c>
      <c r="BT783" t="str">
        <f>HYPERLINK("https%3A%2F%2Fwww.webofscience.com%2Fwos%2Fwoscc%2Ffull-record%2FWOS:A1991GR09200001","View Full Record in Web of Science")</f>
        <v>View Full Record in Web of Science</v>
      </c>
    </row>
    <row r="784" spans="1:72" x14ac:dyDescent="0.15">
      <c r="A784" t="s">
        <v>72</v>
      </c>
      <c r="B784" t="s">
        <v>7876</v>
      </c>
      <c r="C784" t="s">
        <v>74</v>
      </c>
      <c r="D784" t="s">
        <v>74</v>
      </c>
      <c r="E784" t="s">
        <v>74</v>
      </c>
      <c r="F784" t="s">
        <v>7876</v>
      </c>
      <c r="G784" t="s">
        <v>74</v>
      </c>
      <c r="H784" t="s">
        <v>74</v>
      </c>
      <c r="I784" t="s">
        <v>7877</v>
      </c>
      <c r="J784" t="s">
        <v>76</v>
      </c>
      <c r="K784" t="s">
        <v>74</v>
      </c>
      <c r="L784" t="s">
        <v>74</v>
      </c>
      <c r="M784" t="s">
        <v>77</v>
      </c>
      <c r="N784" t="s">
        <v>78</v>
      </c>
      <c r="O784" t="s">
        <v>74</v>
      </c>
      <c r="P784" t="s">
        <v>74</v>
      </c>
      <c r="Q784" t="s">
        <v>74</v>
      </c>
      <c r="R784" t="s">
        <v>74</v>
      </c>
      <c r="S784" t="s">
        <v>74</v>
      </c>
      <c r="T784" t="s">
        <v>7878</v>
      </c>
      <c r="U784" t="s">
        <v>74</v>
      </c>
      <c r="V784" t="s">
        <v>7879</v>
      </c>
      <c r="W784" t="s">
        <v>74</v>
      </c>
      <c r="X784" t="s">
        <v>74</v>
      </c>
      <c r="Y784" t="s">
        <v>7880</v>
      </c>
      <c r="Z784" t="s">
        <v>74</v>
      </c>
      <c r="AA784" t="s">
        <v>74</v>
      </c>
      <c r="AB784" t="s">
        <v>74</v>
      </c>
      <c r="AC784" t="s">
        <v>74</v>
      </c>
      <c r="AD784" t="s">
        <v>74</v>
      </c>
      <c r="AE784" t="s">
        <v>74</v>
      </c>
      <c r="AF784" t="s">
        <v>74</v>
      </c>
      <c r="AG784">
        <v>0</v>
      </c>
      <c r="AH784">
        <v>67</v>
      </c>
      <c r="AI784">
        <v>77</v>
      </c>
      <c r="AJ784">
        <v>1</v>
      </c>
      <c r="AK784">
        <v>6</v>
      </c>
      <c r="AL784" t="s">
        <v>83</v>
      </c>
      <c r="AM784" t="s">
        <v>84</v>
      </c>
      <c r="AN784" t="s">
        <v>85</v>
      </c>
      <c r="AO784" t="s">
        <v>86</v>
      </c>
      <c r="AP784" t="s">
        <v>74</v>
      </c>
      <c r="AQ784" t="s">
        <v>74</v>
      </c>
      <c r="AR784" t="s">
        <v>87</v>
      </c>
      <c r="AS784" t="s">
        <v>88</v>
      </c>
      <c r="AT784" t="s">
        <v>7872</v>
      </c>
      <c r="AU784">
        <v>1991</v>
      </c>
      <c r="AV784">
        <v>3</v>
      </c>
      <c r="AW784">
        <v>4</v>
      </c>
      <c r="AX784" t="s">
        <v>74</v>
      </c>
      <c r="AY784" t="s">
        <v>74</v>
      </c>
      <c r="AZ784" t="s">
        <v>74</v>
      </c>
      <c r="BA784" t="s">
        <v>74</v>
      </c>
      <c r="BB784">
        <v>351</v>
      </c>
      <c r="BC784">
        <v>358</v>
      </c>
      <c r="BD784" t="s">
        <v>74</v>
      </c>
      <c r="BE784" t="s">
        <v>7881</v>
      </c>
      <c r="BF784" t="str">
        <f>HYPERLINK("http://dx.doi.org/10.1017/S0954102091000445","http://dx.doi.org/10.1017/S0954102091000445")</f>
        <v>http://dx.doi.org/10.1017/S0954102091000445</v>
      </c>
      <c r="BG784" t="s">
        <v>74</v>
      </c>
      <c r="BH784" t="s">
        <v>74</v>
      </c>
      <c r="BI784">
        <v>8</v>
      </c>
      <c r="BJ784" t="s">
        <v>91</v>
      </c>
      <c r="BK784" t="s">
        <v>92</v>
      </c>
      <c r="BL784" t="s">
        <v>93</v>
      </c>
      <c r="BM784" t="s">
        <v>7874</v>
      </c>
      <c r="BN784" t="s">
        <v>74</v>
      </c>
      <c r="BO784" t="s">
        <v>74</v>
      </c>
      <c r="BP784" t="s">
        <v>74</v>
      </c>
      <c r="BQ784" t="s">
        <v>74</v>
      </c>
      <c r="BR784" t="s">
        <v>95</v>
      </c>
      <c r="BS784" t="s">
        <v>7882</v>
      </c>
      <c r="BT784" t="str">
        <f>HYPERLINK("https%3A%2F%2Fwww.webofscience.com%2Fwos%2Fwoscc%2Ffull-record%2FWOS:A1991GR09200002","View Full Record in Web of Science")</f>
        <v>View Full Record in Web of Science</v>
      </c>
    </row>
    <row r="785" spans="1:72" x14ac:dyDescent="0.15">
      <c r="A785" t="s">
        <v>72</v>
      </c>
      <c r="B785" t="s">
        <v>7883</v>
      </c>
      <c r="C785" t="s">
        <v>74</v>
      </c>
      <c r="D785" t="s">
        <v>74</v>
      </c>
      <c r="E785" t="s">
        <v>74</v>
      </c>
      <c r="F785" t="s">
        <v>7883</v>
      </c>
      <c r="G785" t="s">
        <v>74</v>
      </c>
      <c r="H785" t="s">
        <v>74</v>
      </c>
      <c r="I785" t="s">
        <v>7884</v>
      </c>
      <c r="J785" t="s">
        <v>76</v>
      </c>
      <c r="K785" t="s">
        <v>74</v>
      </c>
      <c r="L785" t="s">
        <v>74</v>
      </c>
      <c r="M785" t="s">
        <v>77</v>
      </c>
      <c r="N785" t="s">
        <v>78</v>
      </c>
      <c r="O785" t="s">
        <v>74</v>
      </c>
      <c r="P785" t="s">
        <v>74</v>
      </c>
      <c r="Q785" t="s">
        <v>74</v>
      </c>
      <c r="R785" t="s">
        <v>74</v>
      </c>
      <c r="S785" t="s">
        <v>74</v>
      </c>
      <c r="T785" t="s">
        <v>7885</v>
      </c>
      <c r="U785" t="s">
        <v>74</v>
      </c>
      <c r="V785" t="s">
        <v>7886</v>
      </c>
      <c r="W785" t="s">
        <v>74</v>
      </c>
      <c r="X785" t="s">
        <v>74</v>
      </c>
      <c r="Y785" t="s">
        <v>7887</v>
      </c>
      <c r="Z785" t="s">
        <v>74</v>
      </c>
      <c r="AA785" t="s">
        <v>74</v>
      </c>
      <c r="AB785" t="s">
        <v>74</v>
      </c>
      <c r="AC785" t="s">
        <v>74</v>
      </c>
      <c r="AD785" t="s">
        <v>74</v>
      </c>
      <c r="AE785" t="s">
        <v>74</v>
      </c>
      <c r="AF785" t="s">
        <v>74</v>
      </c>
      <c r="AG785">
        <v>0</v>
      </c>
      <c r="AH785">
        <v>48</v>
      </c>
      <c r="AI785">
        <v>52</v>
      </c>
      <c r="AJ785">
        <v>0</v>
      </c>
      <c r="AK785">
        <v>4</v>
      </c>
      <c r="AL785" t="s">
        <v>83</v>
      </c>
      <c r="AM785" t="s">
        <v>84</v>
      </c>
      <c r="AN785" t="s">
        <v>85</v>
      </c>
      <c r="AO785" t="s">
        <v>86</v>
      </c>
      <c r="AP785" t="s">
        <v>74</v>
      </c>
      <c r="AQ785" t="s">
        <v>74</v>
      </c>
      <c r="AR785" t="s">
        <v>87</v>
      </c>
      <c r="AS785" t="s">
        <v>88</v>
      </c>
      <c r="AT785" t="s">
        <v>7872</v>
      </c>
      <c r="AU785">
        <v>1991</v>
      </c>
      <c r="AV785">
        <v>3</v>
      </c>
      <c r="AW785">
        <v>4</v>
      </c>
      <c r="AX785" t="s">
        <v>74</v>
      </c>
      <c r="AY785" t="s">
        <v>74</v>
      </c>
      <c r="AZ785" t="s">
        <v>74</v>
      </c>
      <c r="BA785" t="s">
        <v>74</v>
      </c>
      <c r="BB785">
        <v>359</v>
      </c>
      <c r="BC785">
        <v>361</v>
      </c>
      <c r="BD785" t="s">
        <v>74</v>
      </c>
      <c r="BE785" t="s">
        <v>7888</v>
      </c>
      <c r="BF785" t="str">
        <f>HYPERLINK("http://dx.doi.org/10.1017/S0954102091000457","http://dx.doi.org/10.1017/S0954102091000457")</f>
        <v>http://dx.doi.org/10.1017/S0954102091000457</v>
      </c>
      <c r="BG785" t="s">
        <v>74</v>
      </c>
      <c r="BH785" t="s">
        <v>74</v>
      </c>
      <c r="BI785">
        <v>3</v>
      </c>
      <c r="BJ785" t="s">
        <v>91</v>
      </c>
      <c r="BK785" t="s">
        <v>92</v>
      </c>
      <c r="BL785" t="s">
        <v>93</v>
      </c>
      <c r="BM785" t="s">
        <v>7874</v>
      </c>
      <c r="BN785" t="s">
        <v>74</v>
      </c>
      <c r="BO785" t="s">
        <v>74</v>
      </c>
      <c r="BP785" t="s">
        <v>74</v>
      </c>
      <c r="BQ785" t="s">
        <v>74</v>
      </c>
      <c r="BR785" t="s">
        <v>95</v>
      </c>
      <c r="BS785" t="s">
        <v>7889</v>
      </c>
      <c r="BT785" t="str">
        <f>HYPERLINK("https%3A%2F%2Fwww.webofscience.com%2Fwos%2Fwoscc%2Ffull-record%2FWOS:A1991GR09200003","View Full Record in Web of Science")</f>
        <v>View Full Record in Web of Science</v>
      </c>
    </row>
    <row r="786" spans="1:72" x14ac:dyDescent="0.15">
      <c r="A786" t="s">
        <v>72</v>
      </c>
      <c r="B786" t="s">
        <v>7890</v>
      </c>
      <c r="C786" t="s">
        <v>74</v>
      </c>
      <c r="D786" t="s">
        <v>74</v>
      </c>
      <c r="E786" t="s">
        <v>74</v>
      </c>
      <c r="F786" t="s">
        <v>7890</v>
      </c>
      <c r="G786" t="s">
        <v>74</v>
      </c>
      <c r="H786" t="s">
        <v>74</v>
      </c>
      <c r="I786" t="s">
        <v>7891</v>
      </c>
      <c r="J786" t="s">
        <v>76</v>
      </c>
      <c r="K786" t="s">
        <v>74</v>
      </c>
      <c r="L786" t="s">
        <v>74</v>
      </c>
      <c r="M786" t="s">
        <v>77</v>
      </c>
      <c r="N786" t="s">
        <v>78</v>
      </c>
      <c r="O786" t="s">
        <v>74</v>
      </c>
      <c r="P786" t="s">
        <v>74</v>
      </c>
      <c r="Q786" t="s">
        <v>74</v>
      </c>
      <c r="R786" t="s">
        <v>74</v>
      </c>
      <c r="S786" t="s">
        <v>74</v>
      </c>
      <c r="T786" t="s">
        <v>7892</v>
      </c>
      <c r="U786" t="s">
        <v>74</v>
      </c>
      <c r="V786" t="s">
        <v>7893</v>
      </c>
      <c r="W786" t="s">
        <v>74</v>
      </c>
      <c r="X786" t="s">
        <v>74</v>
      </c>
      <c r="Y786" t="s">
        <v>4940</v>
      </c>
      <c r="Z786" t="s">
        <v>74</v>
      </c>
      <c r="AA786" t="s">
        <v>74</v>
      </c>
      <c r="AB786" t="s">
        <v>4941</v>
      </c>
      <c r="AC786" t="s">
        <v>74</v>
      </c>
      <c r="AD786" t="s">
        <v>74</v>
      </c>
      <c r="AE786" t="s">
        <v>74</v>
      </c>
      <c r="AF786" t="s">
        <v>74</v>
      </c>
      <c r="AG786">
        <v>0</v>
      </c>
      <c r="AH786">
        <v>32</v>
      </c>
      <c r="AI786">
        <v>33</v>
      </c>
      <c r="AJ786">
        <v>1</v>
      </c>
      <c r="AK786">
        <v>6</v>
      </c>
      <c r="AL786" t="s">
        <v>83</v>
      </c>
      <c r="AM786" t="s">
        <v>84</v>
      </c>
      <c r="AN786" t="s">
        <v>85</v>
      </c>
      <c r="AO786" t="s">
        <v>86</v>
      </c>
      <c r="AP786" t="s">
        <v>74</v>
      </c>
      <c r="AQ786" t="s">
        <v>74</v>
      </c>
      <c r="AR786" t="s">
        <v>87</v>
      </c>
      <c r="AS786" t="s">
        <v>88</v>
      </c>
      <c r="AT786" t="s">
        <v>7872</v>
      </c>
      <c r="AU786">
        <v>1991</v>
      </c>
      <c r="AV786">
        <v>3</v>
      </c>
      <c r="AW786">
        <v>4</v>
      </c>
      <c r="AX786" t="s">
        <v>74</v>
      </c>
      <c r="AY786" t="s">
        <v>74</v>
      </c>
      <c r="AZ786" t="s">
        <v>74</v>
      </c>
      <c r="BA786" t="s">
        <v>74</v>
      </c>
      <c r="BB786">
        <v>363</v>
      </c>
      <c r="BC786">
        <v>369</v>
      </c>
      <c r="BD786" t="s">
        <v>74</v>
      </c>
      <c r="BE786" t="s">
        <v>7894</v>
      </c>
      <c r="BF786" t="str">
        <f>HYPERLINK("http://dx.doi.org/10.1017/S0954102091000469","http://dx.doi.org/10.1017/S0954102091000469")</f>
        <v>http://dx.doi.org/10.1017/S0954102091000469</v>
      </c>
      <c r="BG786" t="s">
        <v>74</v>
      </c>
      <c r="BH786" t="s">
        <v>74</v>
      </c>
      <c r="BI786">
        <v>7</v>
      </c>
      <c r="BJ786" t="s">
        <v>91</v>
      </c>
      <c r="BK786" t="s">
        <v>92</v>
      </c>
      <c r="BL786" t="s">
        <v>93</v>
      </c>
      <c r="BM786" t="s">
        <v>7874</v>
      </c>
      <c r="BN786" t="s">
        <v>74</v>
      </c>
      <c r="BO786" t="s">
        <v>74</v>
      </c>
      <c r="BP786" t="s">
        <v>74</v>
      </c>
      <c r="BQ786" t="s">
        <v>74</v>
      </c>
      <c r="BR786" t="s">
        <v>95</v>
      </c>
      <c r="BS786" t="s">
        <v>7895</v>
      </c>
      <c r="BT786" t="str">
        <f>HYPERLINK("https%3A%2F%2Fwww.webofscience.com%2Fwos%2Fwoscc%2Ffull-record%2FWOS:A1991GR09200004","View Full Record in Web of Science")</f>
        <v>View Full Record in Web of Science</v>
      </c>
    </row>
    <row r="787" spans="1:72" x14ac:dyDescent="0.15">
      <c r="A787" t="s">
        <v>72</v>
      </c>
      <c r="B787" t="s">
        <v>7896</v>
      </c>
      <c r="C787" t="s">
        <v>74</v>
      </c>
      <c r="D787" t="s">
        <v>74</v>
      </c>
      <c r="E787" t="s">
        <v>74</v>
      </c>
      <c r="F787" t="s">
        <v>7896</v>
      </c>
      <c r="G787" t="s">
        <v>74</v>
      </c>
      <c r="H787" t="s">
        <v>74</v>
      </c>
      <c r="I787" t="s">
        <v>7897</v>
      </c>
      <c r="J787" t="s">
        <v>76</v>
      </c>
      <c r="K787" t="s">
        <v>74</v>
      </c>
      <c r="L787" t="s">
        <v>74</v>
      </c>
      <c r="M787" t="s">
        <v>77</v>
      </c>
      <c r="N787" t="s">
        <v>78</v>
      </c>
      <c r="O787" t="s">
        <v>74</v>
      </c>
      <c r="P787" t="s">
        <v>74</v>
      </c>
      <c r="Q787" t="s">
        <v>74</v>
      </c>
      <c r="R787" t="s">
        <v>74</v>
      </c>
      <c r="S787" t="s">
        <v>74</v>
      </c>
      <c r="T787" t="s">
        <v>7898</v>
      </c>
      <c r="U787" t="s">
        <v>74</v>
      </c>
      <c r="V787" t="s">
        <v>7899</v>
      </c>
      <c r="W787" t="s">
        <v>74</v>
      </c>
      <c r="X787" t="s">
        <v>74</v>
      </c>
      <c r="Y787" t="s">
        <v>7900</v>
      </c>
      <c r="Z787" t="s">
        <v>74</v>
      </c>
      <c r="AA787" t="s">
        <v>74</v>
      </c>
      <c r="AB787" t="s">
        <v>74</v>
      </c>
      <c r="AC787" t="s">
        <v>74</v>
      </c>
      <c r="AD787" t="s">
        <v>74</v>
      </c>
      <c r="AE787" t="s">
        <v>74</v>
      </c>
      <c r="AF787" t="s">
        <v>74</v>
      </c>
      <c r="AG787">
        <v>0</v>
      </c>
      <c r="AH787">
        <v>24</v>
      </c>
      <c r="AI787">
        <v>28</v>
      </c>
      <c r="AJ787">
        <v>1</v>
      </c>
      <c r="AK787">
        <v>5</v>
      </c>
      <c r="AL787" t="s">
        <v>83</v>
      </c>
      <c r="AM787" t="s">
        <v>84</v>
      </c>
      <c r="AN787" t="s">
        <v>85</v>
      </c>
      <c r="AO787" t="s">
        <v>86</v>
      </c>
      <c r="AP787" t="s">
        <v>74</v>
      </c>
      <c r="AQ787" t="s">
        <v>74</v>
      </c>
      <c r="AR787" t="s">
        <v>87</v>
      </c>
      <c r="AS787" t="s">
        <v>88</v>
      </c>
      <c r="AT787" t="s">
        <v>7872</v>
      </c>
      <c r="AU787">
        <v>1991</v>
      </c>
      <c r="AV787">
        <v>3</v>
      </c>
      <c r="AW787">
        <v>4</v>
      </c>
      <c r="AX787" t="s">
        <v>74</v>
      </c>
      <c r="AY787" t="s">
        <v>74</v>
      </c>
      <c r="AZ787" t="s">
        <v>74</v>
      </c>
      <c r="BA787" t="s">
        <v>74</v>
      </c>
      <c r="BB787">
        <v>371</v>
      </c>
      <c r="BC787">
        <v>377</v>
      </c>
      <c r="BD787" t="s">
        <v>74</v>
      </c>
      <c r="BE787" t="s">
        <v>7901</v>
      </c>
      <c r="BF787" t="str">
        <f>HYPERLINK("http://dx.doi.org/10.1017/S0954102091000470","http://dx.doi.org/10.1017/S0954102091000470")</f>
        <v>http://dx.doi.org/10.1017/S0954102091000470</v>
      </c>
      <c r="BG787" t="s">
        <v>74</v>
      </c>
      <c r="BH787" t="s">
        <v>74</v>
      </c>
      <c r="BI787">
        <v>7</v>
      </c>
      <c r="BJ787" t="s">
        <v>91</v>
      </c>
      <c r="BK787" t="s">
        <v>92</v>
      </c>
      <c r="BL787" t="s">
        <v>93</v>
      </c>
      <c r="BM787" t="s">
        <v>7874</v>
      </c>
      <c r="BN787" t="s">
        <v>74</v>
      </c>
      <c r="BO787" t="s">
        <v>975</v>
      </c>
      <c r="BP787" t="s">
        <v>74</v>
      </c>
      <c r="BQ787" t="s">
        <v>74</v>
      </c>
      <c r="BR787" t="s">
        <v>95</v>
      </c>
      <c r="BS787" t="s">
        <v>7902</v>
      </c>
      <c r="BT787" t="str">
        <f>HYPERLINK("https%3A%2F%2Fwww.webofscience.com%2Fwos%2Fwoscc%2Ffull-record%2FWOS:A1991GR09200005","View Full Record in Web of Science")</f>
        <v>View Full Record in Web of Science</v>
      </c>
    </row>
    <row r="788" spans="1:72" x14ac:dyDescent="0.15">
      <c r="A788" t="s">
        <v>72</v>
      </c>
      <c r="B788" t="s">
        <v>7903</v>
      </c>
      <c r="C788" t="s">
        <v>74</v>
      </c>
      <c r="D788" t="s">
        <v>74</v>
      </c>
      <c r="E788" t="s">
        <v>74</v>
      </c>
      <c r="F788" t="s">
        <v>7903</v>
      </c>
      <c r="G788" t="s">
        <v>74</v>
      </c>
      <c r="H788" t="s">
        <v>74</v>
      </c>
      <c r="I788" t="s">
        <v>7904</v>
      </c>
      <c r="J788" t="s">
        <v>76</v>
      </c>
      <c r="K788" t="s">
        <v>74</v>
      </c>
      <c r="L788" t="s">
        <v>74</v>
      </c>
      <c r="M788" t="s">
        <v>77</v>
      </c>
      <c r="N788" t="s">
        <v>78</v>
      </c>
      <c r="O788" t="s">
        <v>74</v>
      </c>
      <c r="P788" t="s">
        <v>74</v>
      </c>
      <c r="Q788" t="s">
        <v>74</v>
      </c>
      <c r="R788" t="s">
        <v>74</v>
      </c>
      <c r="S788" t="s">
        <v>74</v>
      </c>
      <c r="T788" t="s">
        <v>7905</v>
      </c>
      <c r="U788" t="s">
        <v>74</v>
      </c>
      <c r="V788" t="s">
        <v>7906</v>
      </c>
      <c r="W788" t="s">
        <v>74</v>
      </c>
      <c r="X788" t="s">
        <v>74</v>
      </c>
      <c r="Y788" t="s">
        <v>7907</v>
      </c>
      <c r="Z788" t="s">
        <v>74</v>
      </c>
      <c r="AA788" t="s">
        <v>7908</v>
      </c>
      <c r="AB788" t="s">
        <v>7909</v>
      </c>
      <c r="AC788" t="s">
        <v>74</v>
      </c>
      <c r="AD788" t="s">
        <v>74</v>
      </c>
      <c r="AE788" t="s">
        <v>74</v>
      </c>
      <c r="AF788" t="s">
        <v>74</v>
      </c>
      <c r="AG788">
        <v>0</v>
      </c>
      <c r="AH788">
        <v>49</v>
      </c>
      <c r="AI788">
        <v>54</v>
      </c>
      <c r="AJ788">
        <v>0</v>
      </c>
      <c r="AK788">
        <v>7</v>
      </c>
      <c r="AL788" t="s">
        <v>83</v>
      </c>
      <c r="AM788" t="s">
        <v>84</v>
      </c>
      <c r="AN788" t="s">
        <v>85</v>
      </c>
      <c r="AO788" t="s">
        <v>86</v>
      </c>
      <c r="AP788" t="s">
        <v>74</v>
      </c>
      <c r="AQ788" t="s">
        <v>74</v>
      </c>
      <c r="AR788" t="s">
        <v>87</v>
      </c>
      <c r="AS788" t="s">
        <v>88</v>
      </c>
      <c r="AT788" t="s">
        <v>7872</v>
      </c>
      <c r="AU788">
        <v>1991</v>
      </c>
      <c r="AV788">
        <v>3</v>
      </c>
      <c r="AW788">
        <v>4</v>
      </c>
      <c r="AX788" t="s">
        <v>74</v>
      </c>
      <c r="AY788" t="s">
        <v>74</v>
      </c>
      <c r="AZ788" t="s">
        <v>74</v>
      </c>
      <c r="BA788" t="s">
        <v>74</v>
      </c>
      <c r="BB788">
        <v>379</v>
      </c>
      <c r="BC788">
        <v>388</v>
      </c>
      <c r="BD788" t="s">
        <v>74</v>
      </c>
      <c r="BE788" t="s">
        <v>7910</v>
      </c>
      <c r="BF788" t="str">
        <f>HYPERLINK("http://dx.doi.org/10.1017/S0954102091000482","http://dx.doi.org/10.1017/S0954102091000482")</f>
        <v>http://dx.doi.org/10.1017/S0954102091000482</v>
      </c>
      <c r="BG788" t="s">
        <v>74</v>
      </c>
      <c r="BH788" t="s">
        <v>74</v>
      </c>
      <c r="BI788">
        <v>10</v>
      </c>
      <c r="BJ788" t="s">
        <v>91</v>
      </c>
      <c r="BK788" t="s">
        <v>92</v>
      </c>
      <c r="BL788" t="s">
        <v>93</v>
      </c>
      <c r="BM788" t="s">
        <v>7874</v>
      </c>
      <c r="BN788" t="s">
        <v>74</v>
      </c>
      <c r="BO788" t="s">
        <v>74</v>
      </c>
      <c r="BP788" t="s">
        <v>74</v>
      </c>
      <c r="BQ788" t="s">
        <v>74</v>
      </c>
      <c r="BR788" t="s">
        <v>95</v>
      </c>
      <c r="BS788" t="s">
        <v>7911</v>
      </c>
      <c r="BT788" t="str">
        <f>HYPERLINK("https%3A%2F%2Fwww.webofscience.com%2Fwos%2Fwoscc%2Ffull-record%2FWOS:A1991GR09200006","View Full Record in Web of Science")</f>
        <v>View Full Record in Web of Science</v>
      </c>
    </row>
    <row r="789" spans="1:72" x14ac:dyDescent="0.15">
      <c r="A789" t="s">
        <v>72</v>
      </c>
      <c r="B789" t="s">
        <v>7912</v>
      </c>
      <c r="C789" t="s">
        <v>74</v>
      </c>
      <c r="D789" t="s">
        <v>74</v>
      </c>
      <c r="E789" t="s">
        <v>74</v>
      </c>
      <c r="F789" t="s">
        <v>7912</v>
      </c>
      <c r="G789" t="s">
        <v>74</v>
      </c>
      <c r="H789" t="s">
        <v>74</v>
      </c>
      <c r="I789" t="s">
        <v>7913</v>
      </c>
      <c r="J789" t="s">
        <v>76</v>
      </c>
      <c r="K789" t="s">
        <v>74</v>
      </c>
      <c r="L789" t="s">
        <v>74</v>
      </c>
      <c r="M789" t="s">
        <v>77</v>
      </c>
      <c r="N789" t="s">
        <v>78</v>
      </c>
      <c r="O789" t="s">
        <v>74</v>
      </c>
      <c r="P789" t="s">
        <v>74</v>
      </c>
      <c r="Q789" t="s">
        <v>74</v>
      </c>
      <c r="R789" t="s">
        <v>74</v>
      </c>
      <c r="S789" t="s">
        <v>74</v>
      </c>
      <c r="T789" t="s">
        <v>7914</v>
      </c>
      <c r="U789" t="s">
        <v>74</v>
      </c>
      <c r="V789" t="s">
        <v>7915</v>
      </c>
      <c r="W789" t="s">
        <v>74</v>
      </c>
      <c r="X789" t="s">
        <v>74</v>
      </c>
      <c r="Y789" t="s">
        <v>7916</v>
      </c>
      <c r="Z789" t="s">
        <v>74</v>
      </c>
      <c r="AA789" t="s">
        <v>74</v>
      </c>
      <c r="AB789" t="s">
        <v>74</v>
      </c>
      <c r="AC789" t="s">
        <v>74</v>
      </c>
      <c r="AD789" t="s">
        <v>74</v>
      </c>
      <c r="AE789" t="s">
        <v>74</v>
      </c>
      <c r="AF789" t="s">
        <v>74</v>
      </c>
      <c r="AG789">
        <v>0</v>
      </c>
      <c r="AH789">
        <v>37</v>
      </c>
      <c r="AI789">
        <v>40</v>
      </c>
      <c r="AJ789">
        <v>0</v>
      </c>
      <c r="AK789">
        <v>9</v>
      </c>
      <c r="AL789" t="s">
        <v>83</v>
      </c>
      <c r="AM789" t="s">
        <v>84</v>
      </c>
      <c r="AN789" t="s">
        <v>85</v>
      </c>
      <c r="AO789" t="s">
        <v>86</v>
      </c>
      <c r="AP789" t="s">
        <v>74</v>
      </c>
      <c r="AQ789" t="s">
        <v>74</v>
      </c>
      <c r="AR789" t="s">
        <v>87</v>
      </c>
      <c r="AS789" t="s">
        <v>88</v>
      </c>
      <c r="AT789" t="s">
        <v>7872</v>
      </c>
      <c r="AU789">
        <v>1991</v>
      </c>
      <c r="AV789">
        <v>3</v>
      </c>
      <c r="AW789">
        <v>4</v>
      </c>
      <c r="AX789" t="s">
        <v>74</v>
      </c>
      <c r="AY789" t="s">
        <v>74</v>
      </c>
      <c r="AZ789" t="s">
        <v>74</v>
      </c>
      <c r="BA789" t="s">
        <v>74</v>
      </c>
      <c r="BB789">
        <v>389</v>
      </c>
      <c r="BC789">
        <v>403</v>
      </c>
      <c r="BD789" t="s">
        <v>74</v>
      </c>
      <c r="BE789" t="s">
        <v>7917</v>
      </c>
      <c r="BF789" t="str">
        <f>HYPERLINK("http://dx.doi.org/10.1017/S0954102091000494","http://dx.doi.org/10.1017/S0954102091000494")</f>
        <v>http://dx.doi.org/10.1017/S0954102091000494</v>
      </c>
      <c r="BG789" t="s">
        <v>74</v>
      </c>
      <c r="BH789" t="s">
        <v>74</v>
      </c>
      <c r="BI789">
        <v>15</v>
      </c>
      <c r="BJ789" t="s">
        <v>91</v>
      </c>
      <c r="BK789" t="s">
        <v>92</v>
      </c>
      <c r="BL789" t="s">
        <v>93</v>
      </c>
      <c r="BM789" t="s">
        <v>7874</v>
      </c>
      <c r="BN789" t="s">
        <v>74</v>
      </c>
      <c r="BO789" t="s">
        <v>74</v>
      </c>
      <c r="BP789" t="s">
        <v>74</v>
      </c>
      <c r="BQ789" t="s">
        <v>74</v>
      </c>
      <c r="BR789" t="s">
        <v>95</v>
      </c>
      <c r="BS789" t="s">
        <v>7918</v>
      </c>
      <c r="BT789" t="str">
        <f>HYPERLINK("https%3A%2F%2Fwww.webofscience.com%2Fwos%2Fwoscc%2Ffull-record%2FWOS:A1991GR09200007","View Full Record in Web of Science")</f>
        <v>View Full Record in Web of Science</v>
      </c>
    </row>
    <row r="790" spans="1:72" x14ac:dyDescent="0.15">
      <c r="A790" t="s">
        <v>72</v>
      </c>
      <c r="B790" t="s">
        <v>7919</v>
      </c>
      <c r="C790" t="s">
        <v>74</v>
      </c>
      <c r="D790" t="s">
        <v>74</v>
      </c>
      <c r="E790" t="s">
        <v>74</v>
      </c>
      <c r="F790" t="s">
        <v>7919</v>
      </c>
      <c r="G790" t="s">
        <v>74</v>
      </c>
      <c r="H790" t="s">
        <v>74</v>
      </c>
      <c r="I790" t="s">
        <v>7920</v>
      </c>
      <c r="J790" t="s">
        <v>76</v>
      </c>
      <c r="K790" t="s">
        <v>74</v>
      </c>
      <c r="L790" t="s">
        <v>74</v>
      </c>
      <c r="M790" t="s">
        <v>77</v>
      </c>
      <c r="N790" t="s">
        <v>78</v>
      </c>
      <c r="O790" t="s">
        <v>74</v>
      </c>
      <c r="P790" t="s">
        <v>74</v>
      </c>
      <c r="Q790" t="s">
        <v>74</v>
      </c>
      <c r="R790" t="s">
        <v>74</v>
      </c>
      <c r="S790" t="s">
        <v>74</v>
      </c>
      <c r="T790" t="s">
        <v>7921</v>
      </c>
      <c r="U790" t="s">
        <v>74</v>
      </c>
      <c r="V790" t="s">
        <v>7922</v>
      </c>
      <c r="W790" t="s">
        <v>74</v>
      </c>
      <c r="X790" t="s">
        <v>74</v>
      </c>
      <c r="Y790" t="s">
        <v>7923</v>
      </c>
      <c r="Z790" t="s">
        <v>74</v>
      </c>
      <c r="AA790" t="s">
        <v>74</v>
      </c>
      <c r="AB790" t="s">
        <v>7924</v>
      </c>
      <c r="AC790" t="s">
        <v>74</v>
      </c>
      <c r="AD790" t="s">
        <v>74</v>
      </c>
      <c r="AE790" t="s">
        <v>74</v>
      </c>
      <c r="AF790" t="s">
        <v>74</v>
      </c>
      <c r="AG790">
        <v>0</v>
      </c>
      <c r="AH790">
        <v>23</v>
      </c>
      <c r="AI790">
        <v>25</v>
      </c>
      <c r="AJ790">
        <v>0</v>
      </c>
      <c r="AK790">
        <v>5</v>
      </c>
      <c r="AL790" t="s">
        <v>83</v>
      </c>
      <c r="AM790" t="s">
        <v>84</v>
      </c>
      <c r="AN790" t="s">
        <v>85</v>
      </c>
      <c r="AO790" t="s">
        <v>86</v>
      </c>
      <c r="AP790" t="s">
        <v>74</v>
      </c>
      <c r="AQ790" t="s">
        <v>74</v>
      </c>
      <c r="AR790" t="s">
        <v>87</v>
      </c>
      <c r="AS790" t="s">
        <v>88</v>
      </c>
      <c r="AT790" t="s">
        <v>7872</v>
      </c>
      <c r="AU790">
        <v>1991</v>
      </c>
      <c r="AV790">
        <v>3</v>
      </c>
      <c r="AW790">
        <v>4</v>
      </c>
      <c r="AX790" t="s">
        <v>74</v>
      </c>
      <c r="AY790" t="s">
        <v>74</v>
      </c>
      <c r="AZ790" t="s">
        <v>74</v>
      </c>
      <c r="BA790" t="s">
        <v>74</v>
      </c>
      <c r="BB790">
        <v>405</v>
      </c>
      <c r="BC790">
        <v>417</v>
      </c>
      <c r="BD790" t="s">
        <v>74</v>
      </c>
      <c r="BE790" t="s">
        <v>7925</v>
      </c>
      <c r="BF790" t="str">
        <f>HYPERLINK("http://dx.doi.org/10.1017/S0954102091000500","http://dx.doi.org/10.1017/S0954102091000500")</f>
        <v>http://dx.doi.org/10.1017/S0954102091000500</v>
      </c>
      <c r="BG790" t="s">
        <v>74</v>
      </c>
      <c r="BH790" t="s">
        <v>74</v>
      </c>
      <c r="BI790">
        <v>13</v>
      </c>
      <c r="BJ790" t="s">
        <v>91</v>
      </c>
      <c r="BK790" t="s">
        <v>92</v>
      </c>
      <c r="BL790" t="s">
        <v>93</v>
      </c>
      <c r="BM790" t="s">
        <v>7874</v>
      </c>
      <c r="BN790" t="s">
        <v>74</v>
      </c>
      <c r="BO790" t="s">
        <v>74</v>
      </c>
      <c r="BP790" t="s">
        <v>74</v>
      </c>
      <c r="BQ790" t="s">
        <v>74</v>
      </c>
      <c r="BR790" t="s">
        <v>95</v>
      </c>
      <c r="BS790" t="s">
        <v>7926</v>
      </c>
      <c r="BT790" t="str">
        <f>HYPERLINK("https%3A%2F%2Fwww.webofscience.com%2Fwos%2Fwoscc%2Ffull-record%2FWOS:A1991GR09200008","View Full Record in Web of Science")</f>
        <v>View Full Record in Web of Science</v>
      </c>
    </row>
    <row r="791" spans="1:72" x14ac:dyDescent="0.15">
      <c r="A791" t="s">
        <v>72</v>
      </c>
      <c r="B791" t="s">
        <v>7927</v>
      </c>
      <c r="C791" t="s">
        <v>74</v>
      </c>
      <c r="D791" t="s">
        <v>74</v>
      </c>
      <c r="E791" t="s">
        <v>74</v>
      </c>
      <c r="F791" t="s">
        <v>7927</v>
      </c>
      <c r="G791" t="s">
        <v>74</v>
      </c>
      <c r="H791" t="s">
        <v>74</v>
      </c>
      <c r="I791" t="s">
        <v>7928</v>
      </c>
      <c r="J791" t="s">
        <v>76</v>
      </c>
      <c r="K791" t="s">
        <v>74</v>
      </c>
      <c r="L791" t="s">
        <v>74</v>
      </c>
      <c r="M791" t="s">
        <v>77</v>
      </c>
      <c r="N791" t="s">
        <v>78</v>
      </c>
      <c r="O791" t="s">
        <v>74</v>
      </c>
      <c r="P791" t="s">
        <v>74</v>
      </c>
      <c r="Q791" t="s">
        <v>74</v>
      </c>
      <c r="R791" t="s">
        <v>74</v>
      </c>
      <c r="S791" t="s">
        <v>74</v>
      </c>
      <c r="T791" t="s">
        <v>7929</v>
      </c>
      <c r="U791" t="s">
        <v>74</v>
      </c>
      <c r="V791" t="s">
        <v>7930</v>
      </c>
      <c r="W791" t="s">
        <v>74</v>
      </c>
      <c r="X791" t="s">
        <v>74</v>
      </c>
      <c r="Y791" t="s">
        <v>7931</v>
      </c>
      <c r="Z791" t="s">
        <v>74</v>
      </c>
      <c r="AA791" t="s">
        <v>74</v>
      </c>
      <c r="AB791" t="s">
        <v>74</v>
      </c>
      <c r="AC791" t="s">
        <v>74</v>
      </c>
      <c r="AD791" t="s">
        <v>74</v>
      </c>
      <c r="AE791" t="s">
        <v>74</v>
      </c>
      <c r="AF791" t="s">
        <v>74</v>
      </c>
      <c r="AG791">
        <v>0</v>
      </c>
      <c r="AH791">
        <v>19</v>
      </c>
      <c r="AI791">
        <v>20</v>
      </c>
      <c r="AJ791">
        <v>1</v>
      </c>
      <c r="AK791">
        <v>5</v>
      </c>
      <c r="AL791" t="s">
        <v>83</v>
      </c>
      <c r="AM791" t="s">
        <v>84</v>
      </c>
      <c r="AN791" t="s">
        <v>85</v>
      </c>
      <c r="AO791" t="s">
        <v>86</v>
      </c>
      <c r="AP791" t="s">
        <v>74</v>
      </c>
      <c r="AQ791" t="s">
        <v>74</v>
      </c>
      <c r="AR791" t="s">
        <v>87</v>
      </c>
      <c r="AS791" t="s">
        <v>88</v>
      </c>
      <c r="AT791" t="s">
        <v>7872</v>
      </c>
      <c r="AU791">
        <v>1991</v>
      </c>
      <c r="AV791">
        <v>3</v>
      </c>
      <c r="AW791">
        <v>4</v>
      </c>
      <c r="AX791" t="s">
        <v>74</v>
      </c>
      <c r="AY791" t="s">
        <v>74</v>
      </c>
      <c r="AZ791" t="s">
        <v>74</v>
      </c>
      <c r="BA791" t="s">
        <v>74</v>
      </c>
      <c r="BB791">
        <v>419</v>
      </c>
      <c r="BC791">
        <v>432</v>
      </c>
      <c r="BD791" t="s">
        <v>74</v>
      </c>
      <c r="BE791" t="s">
        <v>7932</v>
      </c>
      <c r="BF791" t="str">
        <f>HYPERLINK("http://dx.doi.org/10.1017/S0954102091000512","http://dx.doi.org/10.1017/S0954102091000512")</f>
        <v>http://dx.doi.org/10.1017/S0954102091000512</v>
      </c>
      <c r="BG791" t="s">
        <v>74</v>
      </c>
      <c r="BH791" t="s">
        <v>74</v>
      </c>
      <c r="BI791">
        <v>14</v>
      </c>
      <c r="BJ791" t="s">
        <v>91</v>
      </c>
      <c r="BK791" t="s">
        <v>92</v>
      </c>
      <c r="BL791" t="s">
        <v>93</v>
      </c>
      <c r="BM791" t="s">
        <v>7874</v>
      </c>
      <c r="BN791" t="s">
        <v>74</v>
      </c>
      <c r="BO791" t="s">
        <v>74</v>
      </c>
      <c r="BP791" t="s">
        <v>74</v>
      </c>
      <c r="BQ791" t="s">
        <v>74</v>
      </c>
      <c r="BR791" t="s">
        <v>95</v>
      </c>
      <c r="BS791" t="s">
        <v>7933</v>
      </c>
      <c r="BT791" t="str">
        <f>HYPERLINK("https%3A%2F%2Fwww.webofscience.com%2Fwos%2Fwoscc%2Ffull-record%2FWOS:A1991GR09200009","View Full Record in Web of Science")</f>
        <v>View Full Record in Web of Science</v>
      </c>
    </row>
    <row r="792" spans="1:72" x14ac:dyDescent="0.15">
      <c r="A792" t="s">
        <v>72</v>
      </c>
      <c r="B792" t="s">
        <v>7934</v>
      </c>
      <c r="C792" t="s">
        <v>74</v>
      </c>
      <c r="D792" t="s">
        <v>74</v>
      </c>
      <c r="E792" t="s">
        <v>74</v>
      </c>
      <c r="F792" t="s">
        <v>7934</v>
      </c>
      <c r="G792" t="s">
        <v>74</v>
      </c>
      <c r="H792" t="s">
        <v>74</v>
      </c>
      <c r="I792" t="s">
        <v>7935</v>
      </c>
      <c r="J792" t="s">
        <v>76</v>
      </c>
      <c r="K792" t="s">
        <v>74</v>
      </c>
      <c r="L792" t="s">
        <v>74</v>
      </c>
      <c r="M792" t="s">
        <v>77</v>
      </c>
      <c r="N792" t="s">
        <v>78</v>
      </c>
      <c r="O792" t="s">
        <v>74</v>
      </c>
      <c r="P792" t="s">
        <v>74</v>
      </c>
      <c r="Q792" t="s">
        <v>74</v>
      </c>
      <c r="R792" t="s">
        <v>74</v>
      </c>
      <c r="S792" t="s">
        <v>74</v>
      </c>
      <c r="T792" t="s">
        <v>7936</v>
      </c>
      <c r="U792" t="s">
        <v>74</v>
      </c>
      <c r="V792" t="s">
        <v>7937</v>
      </c>
      <c r="W792" t="s">
        <v>74</v>
      </c>
      <c r="X792" t="s">
        <v>74</v>
      </c>
      <c r="Y792" t="s">
        <v>7938</v>
      </c>
      <c r="Z792" t="s">
        <v>74</v>
      </c>
      <c r="AA792" t="s">
        <v>74</v>
      </c>
      <c r="AB792" t="s">
        <v>74</v>
      </c>
      <c r="AC792" t="s">
        <v>74</v>
      </c>
      <c r="AD792" t="s">
        <v>74</v>
      </c>
      <c r="AE792" t="s">
        <v>74</v>
      </c>
      <c r="AF792" t="s">
        <v>74</v>
      </c>
      <c r="AG792">
        <v>0</v>
      </c>
      <c r="AH792">
        <v>28</v>
      </c>
      <c r="AI792">
        <v>29</v>
      </c>
      <c r="AJ792">
        <v>0</v>
      </c>
      <c r="AK792">
        <v>1</v>
      </c>
      <c r="AL792" t="s">
        <v>83</v>
      </c>
      <c r="AM792" t="s">
        <v>84</v>
      </c>
      <c r="AN792" t="s">
        <v>85</v>
      </c>
      <c r="AO792" t="s">
        <v>86</v>
      </c>
      <c r="AP792" t="s">
        <v>74</v>
      </c>
      <c r="AQ792" t="s">
        <v>74</v>
      </c>
      <c r="AR792" t="s">
        <v>87</v>
      </c>
      <c r="AS792" t="s">
        <v>88</v>
      </c>
      <c r="AT792" t="s">
        <v>7872</v>
      </c>
      <c r="AU792">
        <v>1991</v>
      </c>
      <c r="AV792">
        <v>3</v>
      </c>
      <c r="AW792">
        <v>4</v>
      </c>
      <c r="AX792" t="s">
        <v>74</v>
      </c>
      <c r="AY792" t="s">
        <v>74</v>
      </c>
      <c r="AZ792" t="s">
        <v>74</v>
      </c>
      <c r="BA792" t="s">
        <v>74</v>
      </c>
      <c r="BB792">
        <v>433</v>
      </c>
      <c r="BC792">
        <v>442</v>
      </c>
      <c r="BD792" t="s">
        <v>74</v>
      </c>
      <c r="BE792" t="s">
        <v>7939</v>
      </c>
      <c r="BF792" t="str">
        <f>HYPERLINK("http://dx.doi.org/10.1017/S0954102091000524","http://dx.doi.org/10.1017/S0954102091000524")</f>
        <v>http://dx.doi.org/10.1017/S0954102091000524</v>
      </c>
      <c r="BG792" t="s">
        <v>74</v>
      </c>
      <c r="BH792" t="s">
        <v>74</v>
      </c>
      <c r="BI792">
        <v>10</v>
      </c>
      <c r="BJ792" t="s">
        <v>91</v>
      </c>
      <c r="BK792" t="s">
        <v>92</v>
      </c>
      <c r="BL792" t="s">
        <v>93</v>
      </c>
      <c r="BM792" t="s">
        <v>7874</v>
      </c>
      <c r="BN792" t="s">
        <v>74</v>
      </c>
      <c r="BO792" t="s">
        <v>74</v>
      </c>
      <c r="BP792" t="s">
        <v>74</v>
      </c>
      <c r="BQ792" t="s">
        <v>74</v>
      </c>
      <c r="BR792" t="s">
        <v>95</v>
      </c>
      <c r="BS792" t="s">
        <v>7940</v>
      </c>
      <c r="BT792" t="str">
        <f>HYPERLINK("https%3A%2F%2Fwww.webofscience.com%2Fwos%2Fwoscc%2Ffull-record%2FWOS:A1991GR09200010","View Full Record in Web of Science")</f>
        <v>View Full Record in Web of Science</v>
      </c>
    </row>
    <row r="793" spans="1:72" x14ac:dyDescent="0.15">
      <c r="A793" t="s">
        <v>72</v>
      </c>
      <c r="B793" t="s">
        <v>7941</v>
      </c>
      <c r="C793" t="s">
        <v>74</v>
      </c>
      <c r="D793" t="s">
        <v>74</v>
      </c>
      <c r="E793" t="s">
        <v>74</v>
      </c>
      <c r="F793" t="s">
        <v>7941</v>
      </c>
      <c r="G793" t="s">
        <v>74</v>
      </c>
      <c r="H793" t="s">
        <v>74</v>
      </c>
      <c r="I793" t="s">
        <v>7942</v>
      </c>
      <c r="J793" t="s">
        <v>76</v>
      </c>
      <c r="K793" t="s">
        <v>74</v>
      </c>
      <c r="L793" t="s">
        <v>74</v>
      </c>
      <c r="M793" t="s">
        <v>77</v>
      </c>
      <c r="N793" t="s">
        <v>78</v>
      </c>
      <c r="O793" t="s">
        <v>74</v>
      </c>
      <c r="P793" t="s">
        <v>74</v>
      </c>
      <c r="Q793" t="s">
        <v>74</v>
      </c>
      <c r="R793" t="s">
        <v>74</v>
      </c>
      <c r="S793" t="s">
        <v>74</v>
      </c>
      <c r="T793" t="s">
        <v>7943</v>
      </c>
      <c r="U793" t="s">
        <v>74</v>
      </c>
      <c r="V793" t="s">
        <v>7944</v>
      </c>
      <c r="W793" t="s">
        <v>74</v>
      </c>
      <c r="X793" t="s">
        <v>74</v>
      </c>
      <c r="Y793" t="s">
        <v>7945</v>
      </c>
      <c r="Z793" t="s">
        <v>74</v>
      </c>
      <c r="AA793" t="s">
        <v>7946</v>
      </c>
      <c r="AB793" t="s">
        <v>74</v>
      </c>
      <c r="AC793" t="s">
        <v>74</v>
      </c>
      <c r="AD793" t="s">
        <v>74</v>
      </c>
      <c r="AE793" t="s">
        <v>74</v>
      </c>
      <c r="AF793" t="s">
        <v>74</v>
      </c>
      <c r="AG793">
        <v>0</v>
      </c>
      <c r="AH793">
        <v>3</v>
      </c>
      <c r="AI793">
        <v>4</v>
      </c>
      <c r="AJ793">
        <v>0</v>
      </c>
      <c r="AK793">
        <v>1</v>
      </c>
      <c r="AL793" t="s">
        <v>83</v>
      </c>
      <c r="AM793" t="s">
        <v>84</v>
      </c>
      <c r="AN793" t="s">
        <v>85</v>
      </c>
      <c r="AO793" t="s">
        <v>86</v>
      </c>
      <c r="AP793" t="s">
        <v>74</v>
      </c>
      <c r="AQ793" t="s">
        <v>74</v>
      </c>
      <c r="AR793" t="s">
        <v>87</v>
      </c>
      <c r="AS793" t="s">
        <v>88</v>
      </c>
      <c r="AT793" t="s">
        <v>7872</v>
      </c>
      <c r="AU793">
        <v>1991</v>
      </c>
      <c r="AV793">
        <v>3</v>
      </c>
      <c r="AW793">
        <v>4</v>
      </c>
      <c r="AX793" t="s">
        <v>74</v>
      </c>
      <c r="AY793" t="s">
        <v>74</v>
      </c>
      <c r="AZ793" t="s">
        <v>74</v>
      </c>
      <c r="BA793" t="s">
        <v>74</v>
      </c>
      <c r="BB793">
        <v>443</v>
      </c>
      <c r="BC793">
        <v>449</v>
      </c>
      <c r="BD793" t="s">
        <v>74</v>
      </c>
      <c r="BE793" t="s">
        <v>7947</v>
      </c>
      <c r="BF793" t="str">
        <f>HYPERLINK("http://dx.doi.org/10.1017/S0954102091000536","http://dx.doi.org/10.1017/S0954102091000536")</f>
        <v>http://dx.doi.org/10.1017/S0954102091000536</v>
      </c>
      <c r="BG793" t="s">
        <v>74</v>
      </c>
      <c r="BH793" t="s">
        <v>74</v>
      </c>
      <c r="BI793">
        <v>7</v>
      </c>
      <c r="BJ793" t="s">
        <v>91</v>
      </c>
      <c r="BK793" t="s">
        <v>92</v>
      </c>
      <c r="BL793" t="s">
        <v>93</v>
      </c>
      <c r="BM793" t="s">
        <v>7874</v>
      </c>
      <c r="BN793" t="s">
        <v>74</v>
      </c>
      <c r="BO793" t="s">
        <v>74</v>
      </c>
      <c r="BP793" t="s">
        <v>74</v>
      </c>
      <c r="BQ793" t="s">
        <v>74</v>
      </c>
      <c r="BR793" t="s">
        <v>95</v>
      </c>
      <c r="BS793" t="s">
        <v>7948</v>
      </c>
      <c r="BT793" t="str">
        <f>HYPERLINK("https%3A%2F%2Fwww.webofscience.com%2Fwos%2Fwoscc%2Ffull-record%2FWOS:A1991GR09200011","View Full Record in Web of Science")</f>
        <v>View Full Record in Web of Science</v>
      </c>
    </row>
    <row r="794" spans="1:72" x14ac:dyDescent="0.15">
      <c r="A794" t="s">
        <v>72</v>
      </c>
      <c r="B794" t="s">
        <v>7949</v>
      </c>
      <c r="C794" t="s">
        <v>74</v>
      </c>
      <c r="D794" t="s">
        <v>74</v>
      </c>
      <c r="E794" t="s">
        <v>74</v>
      </c>
      <c r="F794" t="s">
        <v>7949</v>
      </c>
      <c r="G794" t="s">
        <v>74</v>
      </c>
      <c r="H794" t="s">
        <v>74</v>
      </c>
      <c r="I794" t="s">
        <v>7950</v>
      </c>
      <c r="J794" t="s">
        <v>76</v>
      </c>
      <c r="K794" t="s">
        <v>74</v>
      </c>
      <c r="L794" t="s">
        <v>74</v>
      </c>
      <c r="M794" t="s">
        <v>77</v>
      </c>
      <c r="N794" t="s">
        <v>156</v>
      </c>
      <c r="O794" t="s">
        <v>74</v>
      </c>
      <c r="P794" t="s">
        <v>74</v>
      </c>
      <c r="Q794" t="s">
        <v>74</v>
      </c>
      <c r="R794" t="s">
        <v>74</v>
      </c>
      <c r="S794" t="s">
        <v>74</v>
      </c>
      <c r="T794" t="s">
        <v>74</v>
      </c>
      <c r="U794" t="s">
        <v>74</v>
      </c>
      <c r="V794" t="s">
        <v>74</v>
      </c>
      <c r="W794" t="s">
        <v>74</v>
      </c>
      <c r="X794" t="s">
        <v>74</v>
      </c>
      <c r="Y794" t="s">
        <v>74</v>
      </c>
      <c r="Z794" t="s">
        <v>74</v>
      </c>
      <c r="AA794" t="s">
        <v>74</v>
      </c>
      <c r="AB794" t="s">
        <v>74</v>
      </c>
      <c r="AC794" t="s">
        <v>74</v>
      </c>
      <c r="AD794" t="s">
        <v>74</v>
      </c>
      <c r="AE794" t="s">
        <v>74</v>
      </c>
      <c r="AF794" t="s">
        <v>74</v>
      </c>
      <c r="AG794">
        <v>0</v>
      </c>
      <c r="AH794">
        <v>0</v>
      </c>
      <c r="AI794">
        <v>0</v>
      </c>
      <c r="AJ794">
        <v>0</v>
      </c>
      <c r="AK794">
        <v>0</v>
      </c>
      <c r="AL794" t="s">
        <v>83</v>
      </c>
      <c r="AM794" t="s">
        <v>84</v>
      </c>
      <c r="AN794" t="s">
        <v>85</v>
      </c>
      <c r="AO794" t="s">
        <v>86</v>
      </c>
      <c r="AP794" t="s">
        <v>74</v>
      </c>
      <c r="AQ794" t="s">
        <v>74</v>
      </c>
      <c r="AR794" t="s">
        <v>87</v>
      </c>
      <c r="AS794" t="s">
        <v>88</v>
      </c>
      <c r="AT794" t="s">
        <v>7872</v>
      </c>
      <c r="AU794">
        <v>1991</v>
      </c>
      <c r="AV794">
        <v>3</v>
      </c>
      <c r="AW794">
        <v>4</v>
      </c>
      <c r="AX794" t="s">
        <v>74</v>
      </c>
      <c r="AY794" t="s">
        <v>74</v>
      </c>
      <c r="AZ794" t="s">
        <v>74</v>
      </c>
      <c r="BA794" t="s">
        <v>74</v>
      </c>
      <c r="BB794">
        <v>456</v>
      </c>
      <c r="BC794">
        <v>456</v>
      </c>
      <c r="BD794" t="s">
        <v>74</v>
      </c>
      <c r="BE794" t="s">
        <v>7951</v>
      </c>
      <c r="BF794" t="str">
        <f>HYPERLINK("http://dx.doi.org/10.1017/S095410209121055X","http://dx.doi.org/10.1017/S095410209121055X")</f>
        <v>http://dx.doi.org/10.1017/S095410209121055X</v>
      </c>
      <c r="BG794" t="s">
        <v>74</v>
      </c>
      <c r="BH794" t="s">
        <v>74</v>
      </c>
      <c r="BI794">
        <v>1</v>
      </c>
      <c r="BJ794" t="s">
        <v>91</v>
      </c>
      <c r="BK794" t="s">
        <v>92</v>
      </c>
      <c r="BL794" t="s">
        <v>93</v>
      </c>
      <c r="BM794" t="s">
        <v>7874</v>
      </c>
      <c r="BN794" t="s">
        <v>74</v>
      </c>
      <c r="BO794" t="s">
        <v>74</v>
      </c>
      <c r="BP794" t="s">
        <v>74</v>
      </c>
      <c r="BQ794" t="s">
        <v>74</v>
      </c>
      <c r="BR794" t="s">
        <v>95</v>
      </c>
      <c r="BS794" t="s">
        <v>7952</v>
      </c>
      <c r="BT794" t="str">
        <f>HYPERLINK("https%3A%2F%2Fwww.webofscience.com%2Fwos%2Fwoscc%2Ffull-record%2FWOS:A1991GR09200012","View Full Record in Web of Science")</f>
        <v>View Full Record in Web of Science</v>
      </c>
    </row>
    <row r="795" spans="1:72" x14ac:dyDescent="0.15">
      <c r="A795" t="s">
        <v>72</v>
      </c>
      <c r="B795" t="s">
        <v>7953</v>
      </c>
      <c r="C795" t="s">
        <v>74</v>
      </c>
      <c r="D795" t="s">
        <v>74</v>
      </c>
      <c r="E795" t="s">
        <v>74</v>
      </c>
      <c r="F795" t="s">
        <v>7953</v>
      </c>
      <c r="G795" t="s">
        <v>74</v>
      </c>
      <c r="H795" t="s">
        <v>74</v>
      </c>
      <c r="I795" t="s">
        <v>7954</v>
      </c>
      <c r="J795" t="s">
        <v>76</v>
      </c>
      <c r="K795" t="s">
        <v>74</v>
      </c>
      <c r="L795" t="s">
        <v>74</v>
      </c>
      <c r="M795" t="s">
        <v>77</v>
      </c>
      <c r="N795" t="s">
        <v>156</v>
      </c>
      <c r="O795" t="s">
        <v>74</v>
      </c>
      <c r="P795" t="s">
        <v>74</v>
      </c>
      <c r="Q795" t="s">
        <v>74</v>
      </c>
      <c r="R795" t="s">
        <v>74</v>
      </c>
      <c r="S795" t="s">
        <v>74</v>
      </c>
      <c r="T795" t="s">
        <v>74</v>
      </c>
      <c r="U795" t="s">
        <v>74</v>
      </c>
      <c r="V795" t="s">
        <v>74</v>
      </c>
      <c r="W795" t="s">
        <v>74</v>
      </c>
      <c r="X795" t="s">
        <v>74</v>
      </c>
      <c r="Y795" t="s">
        <v>74</v>
      </c>
      <c r="Z795" t="s">
        <v>74</v>
      </c>
      <c r="AA795" t="s">
        <v>74</v>
      </c>
      <c r="AB795" t="s">
        <v>74</v>
      </c>
      <c r="AC795" t="s">
        <v>74</v>
      </c>
      <c r="AD795" t="s">
        <v>74</v>
      </c>
      <c r="AE795" t="s">
        <v>74</v>
      </c>
      <c r="AF795" t="s">
        <v>74</v>
      </c>
      <c r="AG795">
        <v>0</v>
      </c>
      <c r="AH795">
        <v>0</v>
      </c>
      <c r="AI795">
        <v>0</v>
      </c>
      <c r="AJ795">
        <v>0</v>
      </c>
      <c r="AK795">
        <v>0</v>
      </c>
      <c r="AL795" t="s">
        <v>83</v>
      </c>
      <c r="AM795" t="s">
        <v>84</v>
      </c>
      <c r="AN795" t="s">
        <v>85</v>
      </c>
      <c r="AO795" t="s">
        <v>86</v>
      </c>
      <c r="AP795" t="s">
        <v>74</v>
      </c>
      <c r="AQ795" t="s">
        <v>74</v>
      </c>
      <c r="AR795" t="s">
        <v>87</v>
      </c>
      <c r="AS795" t="s">
        <v>88</v>
      </c>
      <c r="AT795" t="s">
        <v>7872</v>
      </c>
      <c r="AU795">
        <v>1991</v>
      </c>
      <c r="AV795">
        <v>3</v>
      </c>
      <c r="AW795">
        <v>4</v>
      </c>
      <c r="AX795" t="s">
        <v>74</v>
      </c>
      <c r="AY795" t="s">
        <v>74</v>
      </c>
      <c r="AZ795" t="s">
        <v>74</v>
      </c>
      <c r="BA795" t="s">
        <v>74</v>
      </c>
      <c r="BB795">
        <v>457</v>
      </c>
      <c r="BC795">
        <v>457</v>
      </c>
      <c r="BD795" t="s">
        <v>74</v>
      </c>
      <c r="BE795" t="s">
        <v>7955</v>
      </c>
      <c r="BF795" t="str">
        <f>HYPERLINK("http://dx.doi.org/10.1017/S0954102091230552","http://dx.doi.org/10.1017/S0954102091230552")</f>
        <v>http://dx.doi.org/10.1017/S0954102091230552</v>
      </c>
      <c r="BG795" t="s">
        <v>74</v>
      </c>
      <c r="BH795" t="s">
        <v>74</v>
      </c>
      <c r="BI795">
        <v>1</v>
      </c>
      <c r="BJ795" t="s">
        <v>91</v>
      </c>
      <c r="BK795" t="s">
        <v>92</v>
      </c>
      <c r="BL795" t="s">
        <v>93</v>
      </c>
      <c r="BM795" t="s">
        <v>7874</v>
      </c>
      <c r="BN795" t="s">
        <v>74</v>
      </c>
      <c r="BO795" t="s">
        <v>74</v>
      </c>
      <c r="BP795" t="s">
        <v>74</v>
      </c>
      <c r="BQ795" t="s">
        <v>74</v>
      </c>
      <c r="BR795" t="s">
        <v>95</v>
      </c>
      <c r="BS795" t="s">
        <v>7956</v>
      </c>
      <c r="BT795" t="str">
        <f>HYPERLINK("https%3A%2F%2Fwww.webofscience.com%2Fwos%2Fwoscc%2Ffull-record%2FWOS:A1991GR09200014","View Full Record in Web of Science")</f>
        <v>View Full Record in Web of Science</v>
      </c>
    </row>
    <row r="796" spans="1:72" x14ac:dyDescent="0.15">
      <c r="A796" t="s">
        <v>72</v>
      </c>
      <c r="B796" t="s">
        <v>154</v>
      </c>
      <c r="C796" t="s">
        <v>74</v>
      </c>
      <c r="D796" t="s">
        <v>74</v>
      </c>
      <c r="E796" t="s">
        <v>74</v>
      </c>
      <c r="F796" t="s">
        <v>154</v>
      </c>
      <c r="G796" t="s">
        <v>74</v>
      </c>
      <c r="H796" t="s">
        <v>74</v>
      </c>
      <c r="I796" t="s">
        <v>7957</v>
      </c>
      <c r="J796" t="s">
        <v>76</v>
      </c>
      <c r="K796" t="s">
        <v>74</v>
      </c>
      <c r="L796" t="s">
        <v>74</v>
      </c>
      <c r="M796" t="s">
        <v>77</v>
      </c>
      <c r="N796" t="s">
        <v>156</v>
      </c>
      <c r="O796" t="s">
        <v>74</v>
      </c>
      <c r="P796" t="s">
        <v>74</v>
      </c>
      <c r="Q796" t="s">
        <v>74</v>
      </c>
      <c r="R796" t="s">
        <v>74</v>
      </c>
      <c r="S796" t="s">
        <v>74</v>
      </c>
      <c r="T796" t="s">
        <v>74</v>
      </c>
      <c r="U796" t="s">
        <v>74</v>
      </c>
      <c r="V796" t="s">
        <v>74</v>
      </c>
      <c r="W796" t="s">
        <v>74</v>
      </c>
      <c r="X796" t="s">
        <v>74</v>
      </c>
      <c r="Y796" t="s">
        <v>74</v>
      </c>
      <c r="Z796" t="s">
        <v>74</v>
      </c>
      <c r="AA796" t="s">
        <v>74</v>
      </c>
      <c r="AB796" t="s">
        <v>74</v>
      </c>
      <c r="AC796" t="s">
        <v>74</v>
      </c>
      <c r="AD796" t="s">
        <v>74</v>
      </c>
      <c r="AE796" t="s">
        <v>74</v>
      </c>
      <c r="AF796" t="s">
        <v>74</v>
      </c>
      <c r="AG796">
        <v>0</v>
      </c>
      <c r="AH796">
        <v>0</v>
      </c>
      <c r="AI796">
        <v>0</v>
      </c>
      <c r="AJ796">
        <v>0</v>
      </c>
      <c r="AK796">
        <v>0</v>
      </c>
      <c r="AL796" t="s">
        <v>83</v>
      </c>
      <c r="AM796" t="s">
        <v>84</v>
      </c>
      <c r="AN796" t="s">
        <v>85</v>
      </c>
      <c r="AO796" t="s">
        <v>86</v>
      </c>
      <c r="AP796" t="s">
        <v>74</v>
      </c>
      <c r="AQ796" t="s">
        <v>74</v>
      </c>
      <c r="AR796" t="s">
        <v>87</v>
      </c>
      <c r="AS796" t="s">
        <v>88</v>
      </c>
      <c r="AT796" t="s">
        <v>7872</v>
      </c>
      <c r="AU796">
        <v>1991</v>
      </c>
      <c r="AV796">
        <v>3</v>
      </c>
      <c r="AW796">
        <v>4</v>
      </c>
      <c r="AX796" t="s">
        <v>74</v>
      </c>
      <c r="AY796" t="s">
        <v>74</v>
      </c>
      <c r="AZ796" t="s">
        <v>74</v>
      </c>
      <c r="BA796" t="s">
        <v>74</v>
      </c>
      <c r="BB796">
        <v>457</v>
      </c>
      <c r="BC796">
        <v>457</v>
      </c>
      <c r="BD796" t="s">
        <v>74</v>
      </c>
      <c r="BE796" t="s">
        <v>7958</v>
      </c>
      <c r="BF796" t="str">
        <f>HYPERLINK("http://dx.doi.org/10.1017/S0954102091220556","http://dx.doi.org/10.1017/S0954102091220556")</f>
        <v>http://dx.doi.org/10.1017/S0954102091220556</v>
      </c>
      <c r="BG796" t="s">
        <v>74</v>
      </c>
      <c r="BH796" t="s">
        <v>74</v>
      </c>
      <c r="BI796">
        <v>1</v>
      </c>
      <c r="BJ796" t="s">
        <v>91</v>
      </c>
      <c r="BK796" t="s">
        <v>92</v>
      </c>
      <c r="BL796" t="s">
        <v>93</v>
      </c>
      <c r="BM796" t="s">
        <v>7874</v>
      </c>
      <c r="BN796" t="s">
        <v>74</v>
      </c>
      <c r="BO796" t="s">
        <v>74</v>
      </c>
      <c r="BP796" t="s">
        <v>74</v>
      </c>
      <c r="BQ796" t="s">
        <v>74</v>
      </c>
      <c r="BR796" t="s">
        <v>95</v>
      </c>
      <c r="BS796" t="s">
        <v>7959</v>
      </c>
      <c r="BT796" t="str">
        <f>HYPERLINK("https%3A%2F%2Fwww.webofscience.com%2Fwos%2Fwoscc%2Ffull-record%2FWOS:A1991GR09200013","View Full Record in Web of Science")</f>
        <v>View Full Record in Web of Science</v>
      </c>
    </row>
    <row r="797" spans="1:72" x14ac:dyDescent="0.15">
      <c r="A797" t="s">
        <v>72</v>
      </c>
      <c r="B797" t="s">
        <v>7960</v>
      </c>
      <c r="C797" t="s">
        <v>74</v>
      </c>
      <c r="D797" t="s">
        <v>74</v>
      </c>
      <c r="E797" t="s">
        <v>74</v>
      </c>
      <c r="F797" t="s">
        <v>7960</v>
      </c>
      <c r="G797" t="s">
        <v>74</v>
      </c>
      <c r="H797" t="s">
        <v>74</v>
      </c>
      <c r="I797" t="s">
        <v>7961</v>
      </c>
      <c r="J797" t="s">
        <v>76</v>
      </c>
      <c r="K797" t="s">
        <v>74</v>
      </c>
      <c r="L797" t="s">
        <v>74</v>
      </c>
      <c r="M797" t="s">
        <v>77</v>
      </c>
      <c r="N797" t="s">
        <v>156</v>
      </c>
      <c r="O797" t="s">
        <v>74</v>
      </c>
      <c r="P797" t="s">
        <v>74</v>
      </c>
      <c r="Q797" t="s">
        <v>74</v>
      </c>
      <c r="R797" t="s">
        <v>74</v>
      </c>
      <c r="S797" t="s">
        <v>74</v>
      </c>
      <c r="T797" t="s">
        <v>74</v>
      </c>
      <c r="U797" t="s">
        <v>74</v>
      </c>
      <c r="V797" t="s">
        <v>74</v>
      </c>
      <c r="W797" t="s">
        <v>74</v>
      </c>
      <c r="X797" t="s">
        <v>74</v>
      </c>
      <c r="Y797" t="s">
        <v>74</v>
      </c>
      <c r="Z797" t="s">
        <v>74</v>
      </c>
      <c r="AA797" t="s">
        <v>74</v>
      </c>
      <c r="AB797" t="s">
        <v>74</v>
      </c>
      <c r="AC797" t="s">
        <v>74</v>
      </c>
      <c r="AD797" t="s">
        <v>74</v>
      </c>
      <c r="AE797" t="s">
        <v>74</v>
      </c>
      <c r="AF797" t="s">
        <v>74</v>
      </c>
      <c r="AG797">
        <v>0</v>
      </c>
      <c r="AH797">
        <v>0</v>
      </c>
      <c r="AI797">
        <v>0</v>
      </c>
      <c r="AJ797">
        <v>0</v>
      </c>
      <c r="AK797">
        <v>0</v>
      </c>
      <c r="AL797" t="s">
        <v>83</v>
      </c>
      <c r="AM797" t="s">
        <v>84</v>
      </c>
      <c r="AN797" t="s">
        <v>85</v>
      </c>
      <c r="AO797" t="s">
        <v>86</v>
      </c>
      <c r="AP797" t="s">
        <v>74</v>
      </c>
      <c r="AQ797" t="s">
        <v>74</v>
      </c>
      <c r="AR797" t="s">
        <v>87</v>
      </c>
      <c r="AS797" t="s">
        <v>88</v>
      </c>
      <c r="AT797" t="s">
        <v>7872</v>
      </c>
      <c r="AU797">
        <v>1991</v>
      </c>
      <c r="AV797">
        <v>3</v>
      </c>
      <c r="AW797">
        <v>4</v>
      </c>
      <c r="AX797" t="s">
        <v>74</v>
      </c>
      <c r="AY797" t="s">
        <v>74</v>
      </c>
      <c r="AZ797" t="s">
        <v>74</v>
      </c>
      <c r="BA797" t="s">
        <v>74</v>
      </c>
      <c r="BB797">
        <v>458</v>
      </c>
      <c r="BC797">
        <v>458</v>
      </c>
      <c r="BD797" t="s">
        <v>74</v>
      </c>
      <c r="BE797" t="s">
        <v>7962</v>
      </c>
      <c r="BF797" t="str">
        <f>HYPERLINK("http://dx.doi.org/10.1017/S0954102091240559","http://dx.doi.org/10.1017/S0954102091240559")</f>
        <v>http://dx.doi.org/10.1017/S0954102091240559</v>
      </c>
      <c r="BG797" t="s">
        <v>74</v>
      </c>
      <c r="BH797" t="s">
        <v>74</v>
      </c>
      <c r="BI797">
        <v>1</v>
      </c>
      <c r="BJ797" t="s">
        <v>91</v>
      </c>
      <c r="BK797" t="s">
        <v>92</v>
      </c>
      <c r="BL797" t="s">
        <v>93</v>
      </c>
      <c r="BM797" t="s">
        <v>7874</v>
      </c>
      <c r="BN797" t="s">
        <v>74</v>
      </c>
      <c r="BO797" t="s">
        <v>74</v>
      </c>
      <c r="BP797" t="s">
        <v>74</v>
      </c>
      <c r="BQ797" t="s">
        <v>74</v>
      </c>
      <c r="BR797" t="s">
        <v>95</v>
      </c>
      <c r="BS797" t="s">
        <v>7963</v>
      </c>
      <c r="BT797" t="str">
        <f>HYPERLINK("https%3A%2F%2Fwww.webofscience.com%2Fwos%2Fwoscc%2Ffull-record%2FWOS:A1991GR09200015","View Full Record in Web of Science")</f>
        <v>View Full Record in Web of Science</v>
      </c>
    </row>
    <row r="798" spans="1:72" x14ac:dyDescent="0.15">
      <c r="A798" t="s">
        <v>72</v>
      </c>
      <c r="B798" t="s">
        <v>7964</v>
      </c>
      <c r="C798" t="s">
        <v>74</v>
      </c>
      <c r="D798" t="s">
        <v>74</v>
      </c>
      <c r="E798" t="s">
        <v>74</v>
      </c>
      <c r="F798" t="s">
        <v>7964</v>
      </c>
      <c r="G798" t="s">
        <v>74</v>
      </c>
      <c r="H798" t="s">
        <v>74</v>
      </c>
      <c r="I798" t="s">
        <v>7965</v>
      </c>
      <c r="J798" t="s">
        <v>7966</v>
      </c>
      <c r="K798" t="s">
        <v>74</v>
      </c>
      <c r="L798" t="s">
        <v>74</v>
      </c>
      <c r="M798" t="s">
        <v>77</v>
      </c>
      <c r="N798" t="s">
        <v>78</v>
      </c>
      <c r="O798" t="s">
        <v>74</v>
      </c>
      <c r="P798" t="s">
        <v>74</v>
      </c>
      <c r="Q798" t="s">
        <v>74</v>
      </c>
      <c r="R798" t="s">
        <v>74</v>
      </c>
      <c r="S798" t="s">
        <v>74</v>
      </c>
      <c r="T798" t="s">
        <v>74</v>
      </c>
      <c r="U798" t="s">
        <v>7967</v>
      </c>
      <c r="V798" t="s">
        <v>74</v>
      </c>
      <c r="W798" t="s">
        <v>74</v>
      </c>
      <c r="X798" t="s">
        <v>74</v>
      </c>
      <c r="Y798" t="s">
        <v>7968</v>
      </c>
      <c r="Z798" t="s">
        <v>74</v>
      </c>
      <c r="AA798" t="s">
        <v>74</v>
      </c>
      <c r="AB798" t="s">
        <v>74</v>
      </c>
      <c r="AC798" t="s">
        <v>74</v>
      </c>
      <c r="AD798" t="s">
        <v>74</v>
      </c>
      <c r="AE798" t="s">
        <v>74</v>
      </c>
      <c r="AF798" t="s">
        <v>74</v>
      </c>
      <c r="AG798">
        <v>39</v>
      </c>
      <c r="AH798">
        <v>16</v>
      </c>
      <c r="AI798">
        <v>16</v>
      </c>
      <c r="AJ798">
        <v>0</v>
      </c>
      <c r="AK798">
        <v>5</v>
      </c>
      <c r="AL798" t="s">
        <v>7969</v>
      </c>
      <c r="AM798" t="s">
        <v>501</v>
      </c>
      <c r="AN798" t="s">
        <v>7970</v>
      </c>
      <c r="AO798" t="s">
        <v>7971</v>
      </c>
      <c r="AP798" t="s">
        <v>74</v>
      </c>
      <c r="AQ798" t="s">
        <v>74</v>
      </c>
      <c r="AR798" t="s">
        <v>7972</v>
      </c>
      <c r="AS798" t="s">
        <v>74</v>
      </c>
      <c r="AT798" t="s">
        <v>7872</v>
      </c>
      <c r="AU798">
        <v>1991</v>
      </c>
      <c r="AV798">
        <v>26</v>
      </c>
      <c r="AW798">
        <v>4</v>
      </c>
      <c r="AX798" t="s">
        <v>74</v>
      </c>
      <c r="AY798" t="s">
        <v>74</v>
      </c>
      <c r="AZ798" t="s">
        <v>74</v>
      </c>
      <c r="BA798" t="s">
        <v>74</v>
      </c>
      <c r="BB798">
        <v>315</v>
      </c>
      <c r="BC798">
        <v>325</v>
      </c>
      <c r="BD798" t="s">
        <v>74</v>
      </c>
      <c r="BE798" t="s">
        <v>7973</v>
      </c>
      <c r="BF798" t="str">
        <f>HYPERLINK("http://dx.doi.org/10.1080/00071619100650281","http://dx.doi.org/10.1080/00071619100650281")</f>
        <v>http://dx.doi.org/10.1080/00071619100650281</v>
      </c>
      <c r="BG798" t="s">
        <v>74</v>
      </c>
      <c r="BH798" t="s">
        <v>74</v>
      </c>
      <c r="BI798">
        <v>11</v>
      </c>
      <c r="BJ798" t="s">
        <v>1462</v>
      </c>
      <c r="BK798" t="s">
        <v>92</v>
      </c>
      <c r="BL798" t="s">
        <v>1462</v>
      </c>
      <c r="BM798" t="s">
        <v>7974</v>
      </c>
      <c r="BN798" t="s">
        <v>74</v>
      </c>
      <c r="BO798" t="s">
        <v>74</v>
      </c>
      <c r="BP798" t="s">
        <v>74</v>
      </c>
      <c r="BQ798" t="s">
        <v>74</v>
      </c>
      <c r="BR798" t="s">
        <v>95</v>
      </c>
      <c r="BS798" t="s">
        <v>7975</v>
      </c>
      <c r="BT798" t="str">
        <f>HYPERLINK("https%3A%2F%2Fwww.webofscience.com%2Fwos%2Fwoscc%2Ffull-record%2FWOS:A1991GW69800003","View Full Record in Web of Science")</f>
        <v>View Full Record in Web of Science</v>
      </c>
    </row>
    <row r="799" spans="1:72" x14ac:dyDescent="0.15">
      <c r="A799" t="s">
        <v>72</v>
      </c>
      <c r="B799" t="s">
        <v>7976</v>
      </c>
      <c r="C799" t="s">
        <v>74</v>
      </c>
      <c r="D799" t="s">
        <v>74</v>
      </c>
      <c r="E799" t="s">
        <v>74</v>
      </c>
      <c r="F799" t="s">
        <v>7976</v>
      </c>
      <c r="G799" t="s">
        <v>74</v>
      </c>
      <c r="H799" t="s">
        <v>74</v>
      </c>
      <c r="I799" t="s">
        <v>7977</v>
      </c>
      <c r="J799" t="s">
        <v>1952</v>
      </c>
      <c r="K799" t="s">
        <v>74</v>
      </c>
      <c r="L799" t="s">
        <v>74</v>
      </c>
      <c r="M799" t="s">
        <v>77</v>
      </c>
      <c r="N799" t="s">
        <v>78</v>
      </c>
      <c r="O799" t="s">
        <v>74</v>
      </c>
      <c r="P799" t="s">
        <v>74</v>
      </c>
      <c r="Q799" t="s">
        <v>74</v>
      </c>
      <c r="R799" t="s">
        <v>74</v>
      </c>
      <c r="S799" t="s">
        <v>74</v>
      </c>
      <c r="T799" t="s">
        <v>74</v>
      </c>
      <c r="U799" t="s">
        <v>7978</v>
      </c>
      <c r="V799" t="s">
        <v>7979</v>
      </c>
      <c r="W799" t="s">
        <v>7980</v>
      </c>
      <c r="X799" t="s">
        <v>7981</v>
      </c>
      <c r="Y799" t="s">
        <v>7982</v>
      </c>
      <c r="Z799" t="s">
        <v>74</v>
      </c>
      <c r="AA799" t="s">
        <v>74</v>
      </c>
      <c r="AB799" t="s">
        <v>74</v>
      </c>
      <c r="AC799" t="s">
        <v>74</v>
      </c>
      <c r="AD799" t="s">
        <v>74</v>
      </c>
      <c r="AE799" t="s">
        <v>74</v>
      </c>
      <c r="AF799" t="s">
        <v>74</v>
      </c>
      <c r="AG799">
        <v>46</v>
      </c>
      <c r="AH799">
        <v>73</v>
      </c>
      <c r="AI799">
        <v>78</v>
      </c>
      <c r="AJ799">
        <v>0</v>
      </c>
      <c r="AK799">
        <v>11</v>
      </c>
      <c r="AL799" t="s">
        <v>255</v>
      </c>
      <c r="AM799" t="s">
        <v>84</v>
      </c>
      <c r="AN799" t="s">
        <v>256</v>
      </c>
      <c r="AO799" t="s">
        <v>1958</v>
      </c>
      <c r="AP799" t="s">
        <v>74</v>
      </c>
      <c r="AQ799" t="s">
        <v>74</v>
      </c>
      <c r="AR799" t="s">
        <v>1959</v>
      </c>
      <c r="AS799" t="s">
        <v>74</v>
      </c>
      <c r="AT799" t="s">
        <v>7872</v>
      </c>
      <c r="AU799">
        <v>1991</v>
      </c>
      <c r="AV799">
        <v>38</v>
      </c>
      <c r="AW799">
        <v>12</v>
      </c>
      <c r="AX799" t="s">
        <v>74</v>
      </c>
      <c r="AY799" t="s">
        <v>74</v>
      </c>
      <c r="AZ799" t="s">
        <v>74</v>
      </c>
      <c r="BA799" t="s">
        <v>74</v>
      </c>
      <c r="BB799">
        <v>1463</v>
      </c>
      <c r="BC799">
        <v>1479</v>
      </c>
      <c r="BD799" t="s">
        <v>74</v>
      </c>
      <c r="BE799" t="s">
        <v>7983</v>
      </c>
      <c r="BF799" t="str">
        <f>HYPERLINK("http://dx.doi.org/10.1016/0198-0149(91)90085-T","http://dx.doi.org/10.1016/0198-0149(91)90085-T")</f>
        <v>http://dx.doi.org/10.1016/0198-0149(91)90085-T</v>
      </c>
      <c r="BG799" t="s">
        <v>74</v>
      </c>
      <c r="BH799" t="s">
        <v>74</v>
      </c>
      <c r="BI799">
        <v>17</v>
      </c>
      <c r="BJ799" t="s">
        <v>584</v>
      </c>
      <c r="BK799" t="s">
        <v>92</v>
      </c>
      <c r="BL799" t="s">
        <v>584</v>
      </c>
      <c r="BM799" t="s">
        <v>7984</v>
      </c>
      <c r="BN799" t="s">
        <v>74</v>
      </c>
      <c r="BO799" t="s">
        <v>74</v>
      </c>
      <c r="BP799" t="s">
        <v>74</v>
      </c>
      <c r="BQ799" t="s">
        <v>74</v>
      </c>
      <c r="BR799" t="s">
        <v>95</v>
      </c>
      <c r="BS799" t="s">
        <v>7985</v>
      </c>
      <c r="BT799" t="str">
        <f>HYPERLINK("https%3A%2F%2Fwww.webofscience.com%2Fwos%2Fwoscc%2Ffull-record%2FWOS:A1991GR98100002","View Full Record in Web of Science")</f>
        <v>View Full Record in Web of Science</v>
      </c>
    </row>
    <row r="800" spans="1:72" x14ac:dyDescent="0.15">
      <c r="A800" t="s">
        <v>72</v>
      </c>
      <c r="B800" t="s">
        <v>7986</v>
      </c>
      <c r="C800" t="s">
        <v>74</v>
      </c>
      <c r="D800" t="s">
        <v>74</v>
      </c>
      <c r="E800" t="s">
        <v>74</v>
      </c>
      <c r="F800" t="s">
        <v>7986</v>
      </c>
      <c r="G800" t="s">
        <v>74</v>
      </c>
      <c r="H800" t="s">
        <v>74</v>
      </c>
      <c r="I800" t="s">
        <v>7987</v>
      </c>
      <c r="J800" t="s">
        <v>285</v>
      </c>
      <c r="K800" t="s">
        <v>74</v>
      </c>
      <c r="L800" t="s">
        <v>74</v>
      </c>
      <c r="M800" t="s">
        <v>77</v>
      </c>
      <c r="N800" t="s">
        <v>78</v>
      </c>
      <c r="O800" t="s">
        <v>74</v>
      </c>
      <c r="P800" t="s">
        <v>74</v>
      </c>
      <c r="Q800" t="s">
        <v>74</v>
      </c>
      <c r="R800" t="s">
        <v>74</v>
      </c>
      <c r="S800" t="s">
        <v>74</v>
      </c>
      <c r="T800" t="s">
        <v>74</v>
      </c>
      <c r="U800" t="s">
        <v>7988</v>
      </c>
      <c r="V800" t="s">
        <v>7989</v>
      </c>
      <c r="W800" t="s">
        <v>7990</v>
      </c>
      <c r="X800" t="s">
        <v>7991</v>
      </c>
      <c r="Y800" t="s">
        <v>7992</v>
      </c>
      <c r="Z800" t="s">
        <v>74</v>
      </c>
      <c r="AA800" t="s">
        <v>7993</v>
      </c>
      <c r="AB800" t="s">
        <v>7994</v>
      </c>
      <c r="AC800" t="s">
        <v>74</v>
      </c>
      <c r="AD800" t="s">
        <v>74</v>
      </c>
      <c r="AE800" t="s">
        <v>74</v>
      </c>
      <c r="AF800" t="s">
        <v>74</v>
      </c>
      <c r="AG800">
        <v>30</v>
      </c>
      <c r="AH800">
        <v>32</v>
      </c>
      <c r="AI800">
        <v>37</v>
      </c>
      <c r="AJ800">
        <v>0</v>
      </c>
      <c r="AK800">
        <v>7</v>
      </c>
      <c r="AL800" t="s">
        <v>271</v>
      </c>
      <c r="AM800" t="s">
        <v>272</v>
      </c>
      <c r="AN800" t="s">
        <v>273</v>
      </c>
      <c r="AO800" t="s">
        <v>292</v>
      </c>
      <c r="AP800" t="s">
        <v>74</v>
      </c>
      <c r="AQ800" t="s">
        <v>74</v>
      </c>
      <c r="AR800" t="s">
        <v>293</v>
      </c>
      <c r="AS800" t="s">
        <v>294</v>
      </c>
      <c r="AT800" t="s">
        <v>7872</v>
      </c>
      <c r="AU800">
        <v>1991</v>
      </c>
      <c r="AV800">
        <v>107</v>
      </c>
      <c r="AW800" t="s">
        <v>749</v>
      </c>
      <c r="AX800" t="s">
        <v>74</v>
      </c>
      <c r="AY800" t="s">
        <v>74</v>
      </c>
      <c r="AZ800" t="s">
        <v>74</v>
      </c>
      <c r="BA800" t="s">
        <v>74</v>
      </c>
      <c r="BB800">
        <v>612</v>
      </c>
      <c r="BC800">
        <v>617</v>
      </c>
      <c r="BD800" t="s">
        <v>74</v>
      </c>
      <c r="BE800" t="s">
        <v>7995</v>
      </c>
      <c r="BF800" t="str">
        <f>HYPERLINK("http://dx.doi.org/10.1016/0012-821X(91)90105-Q","http://dx.doi.org/10.1016/0012-821X(91)90105-Q")</f>
        <v>http://dx.doi.org/10.1016/0012-821X(91)90105-Q</v>
      </c>
      <c r="BG800" t="s">
        <v>74</v>
      </c>
      <c r="BH800" t="s">
        <v>74</v>
      </c>
      <c r="BI800">
        <v>6</v>
      </c>
      <c r="BJ800" t="s">
        <v>297</v>
      </c>
      <c r="BK800" t="s">
        <v>92</v>
      </c>
      <c r="BL800" t="s">
        <v>297</v>
      </c>
      <c r="BM800" t="s">
        <v>7996</v>
      </c>
      <c r="BN800" t="s">
        <v>74</v>
      </c>
      <c r="BO800" t="s">
        <v>74</v>
      </c>
      <c r="BP800" t="s">
        <v>74</v>
      </c>
      <c r="BQ800" t="s">
        <v>74</v>
      </c>
      <c r="BR800" t="s">
        <v>95</v>
      </c>
      <c r="BS800" t="s">
        <v>7997</v>
      </c>
      <c r="BT800" t="str">
        <f>HYPERLINK("https%3A%2F%2Fwww.webofscience.com%2Fwos%2Fwoscc%2Ffull-record%2FWOS:A1991GZ58900015","View Full Record in Web of Science")</f>
        <v>View Full Record in Web of Science</v>
      </c>
    </row>
    <row r="801" spans="1:72" x14ac:dyDescent="0.15">
      <c r="A801" t="s">
        <v>72</v>
      </c>
      <c r="B801" t="s">
        <v>7998</v>
      </c>
      <c r="C801" t="s">
        <v>74</v>
      </c>
      <c r="D801" t="s">
        <v>74</v>
      </c>
      <c r="E801" t="s">
        <v>74</v>
      </c>
      <c r="F801" t="s">
        <v>7998</v>
      </c>
      <c r="G801" t="s">
        <v>74</v>
      </c>
      <c r="H801" t="s">
        <v>74</v>
      </c>
      <c r="I801" t="s">
        <v>7999</v>
      </c>
      <c r="J801" t="s">
        <v>1385</v>
      </c>
      <c r="K801" t="s">
        <v>74</v>
      </c>
      <c r="L801" t="s">
        <v>74</v>
      </c>
      <c r="M801" t="s">
        <v>77</v>
      </c>
      <c r="N801" t="s">
        <v>78</v>
      </c>
      <c r="O801" t="s">
        <v>74</v>
      </c>
      <c r="P801" t="s">
        <v>74</v>
      </c>
      <c r="Q801" t="s">
        <v>74</v>
      </c>
      <c r="R801" t="s">
        <v>74</v>
      </c>
      <c r="S801" t="s">
        <v>74</v>
      </c>
      <c r="T801" t="s">
        <v>74</v>
      </c>
      <c r="U801" t="s">
        <v>8000</v>
      </c>
      <c r="V801" t="s">
        <v>8001</v>
      </c>
      <c r="W801" t="s">
        <v>74</v>
      </c>
      <c r="X801" t="s">
        <v>74</v>
      </c>
      <c r="Y801" t="s">
        <v>8002</v>
      </c>
      <c r="Z801" t="s">
        <v>74</v>
      </c>
      <c r="AA801" t="s">
        <v>74</v>
      </c>
      <c r="AB801" t="s">
        <v>74</v>
      </c>
      <c r="AC801" t="s">
        <v>74</v>
      </c>
      <c r="AD801" t="s">
        <v>74</v>
      </c>
      <c r="AE801" t="s">
        <v>74</v>
      </c>
      <c r="AF801" t="s">
        <v>74</v>
      </c>
      <c r="AG801">
        <v>11</v>
      </c>
      <c r="AH801">
        <v>5</v>
      </c>
      <c r="AI801">
        <v>7</v>
      </c>
      <c r="AJ801">
        <v>0</v>
      </c>
      <c r="AK801">
        <v>1</v>
      </c>
      <c r="AL801" t="s">
        <v>1392</v>
      </c>
      <c r="AM801" t="s">
        <v>205</v>
      </c>
      <c r="AN801" t="s">
        <v>1393</v>
      </c>
      <c r="AO801" t="s">
        <v>1394</v>
      </c>
      <c r="AP801" t="s">
        <v>74</v>
      </c>
      <c r="AQ801" t="s">
        <v>74</v>
      </c>
      <c r="AR801" t="s">
        <v>1395</v>
      </c>
      <c r="AS801" t="s">
        <v>1396</v>
      </c>
      <c r="AT801" t="s">
        <v>7872</v>
      </c>
      <c r="AU801">
        <v>1991</v>
      </c>
      <c r="AV801">
        <v>107</v>
      </c>
      <c r="AW801">
        <v>3</v>
      </c>
      <c r="AX801" t="s">
        <v>74</v>
      </c>
      <c r="AY801" t="s">
        <v>74</v>
      </c>
      <c r="AZ801" t="s">
        <v>74</v>
      </c>
      <c r="BA801" t="s">
        <v>74</v>
      </c>
      <c r="BB801">
        <v>537</v>
      </c>
      <c r="BC801">
        <v>542</v>
      </c>
      <c r="BD801" t="s">
        <v>74</v>
      </c>
      <c r="BE801" t="s">
        <v>8003</v>
      </c>
      <c r="BF801" t="str">
        <f>HYPERLINK("http://dx.doi.org/10.1017/S0950268800049232","http://dx.doi.org/10.1017/S0950268800049232")</f>
        <v>http://dx.doi.org/10.1017/S0950268800049232</v>
      </c>
      <c r="BG801" t="s">
        <v>74</v>
      </c>
      <c r="BH801" t="s">
        <v>74</v>
      </c>
      <c r="BI801">
        <v>6</v>
      </c>
      <c r="BJ801" t="s">
        <v>1397</v>
      </c>
      <c r="BK801" t="s">
        <v>92</v>
      </c>
      <c r="BL801" t="s">
        <v>1397</v>
      </c>
      <c r="BM801" t="s">
        <v>8004</v>
      </c>
      <c r="BN801">
        <v>1752303</v>
      </c>
      <c r="BO801" t="s">
        <v>1284</v>
      </c>
      <c r="BP801" t="s">
        <v>74</v>
      </c>
      <c r="BQ801" t="s">
        <v>74</v>
      </c>
      <c r="BR801" t="s">
        <v>95</v>
      </c>
      <c r="BS801" t="s">
        <v>8005</v>
      </c>
      <c r="BT801" t="str">
        <f>HYPERLINK("https%3A%2F%2Fwww.webofscience.com%2Fwos%2Fwoscc%2Ffull-record%2FWOS:A1991GX26200008","View Full Record in Web of Science")</f>
        <v>View Full Record in Web of Science</v>
      </c>
    </row>
    <row r="802" spans="1:72" x14ac:dyDescent="0.15">
      <c r="A802" t="s">
        <v>72</v>
      </c>
      <c r="B802" t="s">
        <v>8006</v>
      </c>
      <c r="C802" t="s">
        <v>74</v>
      </c>
      <c r="D802" t="s">
        <v>74</v>
      </c>
      <c r="E802" t="s">
        <v>74</v>
      </c>
      <c r="F802" t="s">
        <v>8006</v>
      </c>
      <c r="G802" t="s">
        <v>74</v>
      </c>
      <c r="H802" t="s">
        <v>74</v>
      </c>
      <c r="I802" t="s">
        <v>8007</v>
      </c>
      <c r="J802" t="s">
        <v>3424</v>
      </c>
      <c r="K802" t="s">
        <v>74</v>
      </c>
      <c r="L802" t="s">
        <v>74</v>
      </c>
      <c r="M802" t="s">
        <v>77</v>
      </c>
      <c r="N802" t="s">
        <v>78</v>
      </c>
      <c r="O802" t="s">
        <v>74</v>
      </c>
      <c r="P802" t="s">
        <v>74</v>
      </c>
      <c r="Q802" t="s">
        <v>74</v>
      </c>
      <c r="R802" t="s">
        <v>74</v>
      </c>
      <c r="S802" t="s">
        <v>74</v>
      </c>
      <c r="T802" t="s">
        <v>8008</v>
      </c>
      <c r="U802" t="s">
        <v>8009</v>
      </c>
      <c r="V802" t="s">
        <v>74</v>
      </c>
      <c r="W802" t="s">
        <v>74</v>
      </c>
      <c r="X802" t="s">
        <v>74</v>
      </c>
      <c r="Y802" t="s">
        <v>8010</v>
      </c>
      <c r="Z802" t="s">
        <v>74</v>
      </c>
      <c r="AA802" t="s">
        <v>688</v>
      </c>
      <c r="AB802" t="s">
        <v>74</v>
      </c>
      <c r="AC802" t="s">
        <v>74</v>
      </c>
      <c r="AD802" t="s">
        <v>74</v>
      </c>
      <c r="AE802" t="s">
        <v>74</v>
      </c>
      <c r="AF802" t="s">
        <v>74</v>
      </c>
      <c r="AG802">
        <v>26</v>
      </c>
      <c r="AH802">
        <v>3</v>
      </c>
      <c r="AI802">
        <v>3</v>
      </c>
      <c r="AJ802">
        <v>0</v>
      </c>
      <c r="AK802">
        <v>2</v>
      </c>
      <c r="AL802" t="s">
        <v>1076</v>
      </c>
      <c r="AM802" t="s">
        <v>501</v>
      </c>
      <c r="AN802" t="s">
        <v>1077</v>
      </c>
      <c r="AO802" t="s">
        <v>3429</v>
      </c>
      <c r="AP802" t="s">
        <v>74</v>
      </c>
      <c r="AQ802" t="s">
        <v>74</v>
      </c>
      <c r="AR802" t="s">
        <v>3430</v>
      </c>
      <c r="AS802" t="s">
        <v>3431</v>
      </c>
      <c r="AT802" t="s">
        <v>7872</v>
      </c>
      <c r="AU802">
        <v>1991</v>
      </c>
      <c r="AV802">
        <v>33</v>
      </c>
      <c r="AW802">
        <v>6</v>
      </c>
      <c r="AX802" t="s">
        <v>74</v>
      </c>
      <c r="AY802" t="s">
        <v>74</v>
      </c>
      <c r="AZ802" t="s">
        <v>74</v>
      </c>
      <c r="BA802" t="s">
        <v>74</v>
      </c>
      <c r="BB802">
        <v>581</v>
      </c>
      <c r="BC802">
        <v>588</v>
      </c>
      <c r="BD802" t="s">
        <v>74</v>
      </c>
      <c r="BE802" t="s">
        <v>8011</v>
      </c>
      <c r="BF802" t="str">
        <f>HYPERLINK("http://dx.doi.org/10.1016/0272-7714(91)90042-A","http://dx.doi.org/10.1016/0272-7714(91)90042-A")</f>
        <v>http://dx.doi.org/10.1016/0272-7714(91)90042-A</v>
      </c>
      <c r="BG802" t="s">
        <v>74</v>
      </c>
      <c r="BH802" t="s">
        <v>74</v>
      </c>
      <c r="BI802">
        <v>8</v>
      </c>
      <c r="BJ802" t="s">
        <v>1502</v>
      </c>
      <c r="BK802" t="s">
        <v>92</v>
      </c>
      <c r="BL802" t="s">
        <v>1502</v>
      </c>
      <c r="BM802" t="s">
        <v>8012</v>
      </c>
      <c r="BN802" t="s">
        <v>74</v>
      </c>
      <c r="BO802" t="s">
        <v>74</v>
      </c>
      <c r="BP802" t="s">
        <v>74</v>
      </c>
      <c r="BQ802" t="s">
        <v>74</v>
      </c>
      <c r="BR802" t="s">
        <v>95</v>
      </c>
      <c r="BS802" t="s">
        <v>8013</v>
      </c>
      <c r="BT802" t="str">
        <f>HYPERLINK("https%3A%2F%2Fwww.webofscience.com%2Fwos%2Fwoscc%2Ffull-record%2FWOS:A1991GW71200004","View Full Record in Web of Science")</f>
        <v>View Full Record in Web of Science</v>
      </c>
    </row>
    <row r="803" spans="1:72" x14ac:dyDescent="0.15">
      <c r="A803" t="s">
        <v>72</v>
      </c>
      <c r="B803" t="s">
        <v>8014</v>
      </c>
      <c r="C803" t="s">
        <v>74</v>
      </c>
      <c r="D803" t="s">
        <v>74</v>
      </c>
      <c r="E803" t="s">
        <v>74</v>
      </c>
      <c r="F803" t="s">
        <v>8014</v>
      </c>
      <c r="G803" t="s">
        <v>74</v>
      </c>
      <c r="H803" t="s">
        <v>74</v>
      </c>
      <c r="I803" t="s">
        <v>8015</v>
      </c>
      <c r="J803" t="s">
        <v>1098</v>
      </c>
      <c r="K803" t="s">
        <v>74</v>
      </c>
      <c r="L803" t="s">
        <v>74</v>
      </c>
      <c r="M803" t="s">
        <v>77</v>
      </c>
      <c r="N803" t="s">
        <v>78</v>
      </c>
      <c r="O803" t="s">
        <v>74</v>
      </c>
      <c r="P803" t="s">
        <v>74</v>
      </c>
      <c r="Q803" t="s">
        <v>74</v>
      </c>
      <c r="R803" t="s">
        <v>74</v>
      </c>
      <c r="S803" t="s">
        <v>74</v>
      </c>
      <c r="T803" t="s">
        <v>74</v>
      </c>
      <c r="U803" t="s">
        <v>8016</v>
      </c>
      <c r="V803" t="s">
        <v>8017</v>
      </c>
      <c r="W803" t="s">
        <v>8018</v>
      </c>
      <c r="X803" t="s">
        <v>8019</v>
      </c>
      <c r="Y803" t="s">
        <v>8020</v>
      </c>
      <c r="Z803" t="s">
        <v>74</v>
      </c>
      <c r="AA803" t="s">
        <v>74</v>
      </c>
      <c r="AB803" t="s">
        <v>74</v>
      </c>
      <c r="AC803" t="s">
        <v>74</v>
      </c>
      <c r="AD803" t="s">
        <v>74</v>
      </c>
      <c r="AE803" t="s">
        <v>74</v>
      </c>
      <c r="AF803" t="s">
        <v>74</v>
      </c>
      <c r="AG803">
        <v>30</v>
      </c>
      <c r="AH803">
        <v>3</v>
      </c>
      <c r="AI803">
        <v>4</v>
      </c>
      <c r="AJ803">
        <v>1</v>
      </c>
      <c r="AK803">
        <v>5</v>
      </c>
      <c r="AL803" t="s">
        <v>352</v>
      </c>
      <c r="AM803" t="s">
        <v>309</v>
      </c>
      <c r="AN803" t="s">
        <v>833</v>
      </c>
      <c r="AO803" t="s">
        <v>1106</v>
      </c>
      <c r="AP803" t="s">
        <v>74</v>
      </c>
      <c r="AQ803" t="s">
        <v>74</v>
      </c>
      <c r="AR803" t="s">
        <v>1107</v>
      </c>
      <c r="AS803" t="s">
        <v>1108</v>
      </c>
      <c r="AT803" t="s">
        <v>7872</v>
      </c>
      <c r="AU803">
        <v>1991</v>
      </c>
      <c r="AV803">
        <v>18</v>
      </c>
      <c r="AW803">
        <v>12</v>
      </c>
      <c r="AX803" t="s">
        <v>74</v>
      </c>
      <c r="AY803" t="s">
        <v>74</v>
      </c>
      <c r="AZ803" t="s">
        <v>74</v>
      </c>
      <c r="BA803" t="s">
        <v>74</v>
      </c>
      <c r="BB803">
        <v>2245</v>
      </c>
      <c r="BC803">
        <v>2248</v>
      </c>
      <c r="BD803" t="s">
        <v>74</v>
      </c>
      <c r="BE803" t="s">
        <v>8021</v>
      </c>
      <c r="BF803" t="str">
        <f>HYPERLINK("http://dx.doi.org/10.1029/91GL02770","http://dx.doi.org/10.1029/91GL02770")</f>
        <v>http://dx.doi.org/10.1029/91GL02770</v>
      </c>
      <c r="BG803" t="s">
        <v>74</v>
      </c>
      <c r="BH803" t="s">
        <v>74</v>
      </c>
      <c r="BI803">
        <v>4</v>
      </c>
      <c r="BJ803" t="s">
        <v>173</v>
      </c>
      <c r="BK803" t="s">
        <v>92</v>
      </c>
      <c r="BL803" t="s">
        <v>174</v>
      </c>
      <c r="BM803" t="s">
        <v>8022</v>
      </c>
      <c r="BN803" t="s">
        <v>74</v>
      </c>
      <c r="BO803" t="s">
        <v>74</v>
      </c>
      <c r="BP803" t="s">
        <v>74</v>
      </c>
      <c r="BQ803" t="s">
        <v>74</v>
      </c>
      <c r="BR803" t="s">
        <v>95</v>
      </c>
      <c r="BS803" t="s">
        <v>8023</v>
      </c>
      <c r="BT803" t="str">
        <f>HYPERLINK("https%3A%2F%2Fwww.webofscience.com%2Fwos%2Fwoscc%2Ffull-record%2FWOS:A1991GY09300018","View Full Record in Web of Science")</f>
        <v>View Full Record in Web of Science</v>
      </c>
    </row>
    <row r="804" spans="1:72" x14ac:dyDescent="0.15">
      <c r="A804" t="s">
        <v>72</v>
      </c>
      <c r="B804" t="s">
        <v>8024</v>
      </c>
      <c r="C804" t="s">
        <v>74</v>
      </c>
      <c r="D804" t="s">
        <v>74</v>
      </c>
      <c r="E804" t="s">
        <v>74</v>
      </c>
      <c r="F804" t="s">
        <v>8025</v>
      </c>
      <c r="G804" t="s">
        <v>74</v>
      </c>
      <c r="H804" t="s">
        <v>74</v>
      </c>
      <c r="I804" t="s">
        <v>8026</v>
      </c>
      <c r="J804" t="s">
        <v>343</v>
      </c>
      <c r="K804" t="s">
        <v>74</v>
      </c>
      <c r="L804" t="s">
        <v>74</v>
      </c>
      <c r="M804" t="s">
        <v>77</v>
      </c>
      <c r="N804" t="s">
        <v>78</v>
      </c>
      <c r="O804" t="s">
        <v>74</v>
      </c>
      <c r="P804" t="s">
        <v>74</v>
      </c>
      <c r="Q804" t="s">
        <v>74</v>
      </c>
      <c r="R804" t="s">
        <v>74</v>
      </c>
      <c r="S804" t="s">
        <v>74</v>
      </c>
      <c r="T804" t="s">
        <v>74</v>
      </c>
      <c r="U804" t="s">
        <v>8027</v>
      </c>
      <c r="V804" t="s">
        <v>8028</v>
      </c>
      <c r="W804" t="s">
        <v>8029</v>
      </c>
      <c r="X804" t="s">
        <v>8030</v>
      </c>
      <c r="Y804" t="s">
        <v>8031</v>
      </c>
      <c r="Z804" t="s">
        <v>74</v>
      </c>
      <c r="AA804" t="s">
        <v>74</v>
      </c>
      <c r="AB804" t="s">
        <v>74</v>
      </c>
      <c r="AC804" t="s">
        <v>8032</v>
      </c>
      <c r="AD804" t="s">
        <v>8033</v>
      </c>
      <c r="AE804" t="s">
        <v>8034</v>
      </c>
      <c r="AF804" t="s">
        <v>74</v>
      </c>
      <c r="AG804">
        <v>31</v>
      </c>
      <c r="AH804">
        <v>16</v>
      </c>
      <c r="AI804">
        <v>16</v>
      </c>
      <c r="AJ804">
        <v>0</v>
      </c>
      <c r="AK804">
        <v>3</v>
      </c>
      <c r="AL804" t="s">
        <v>352</v>
      </c>
      <c r="AM804" t="s">
        <v>309</v>
      </c>
      <c r="AN804" t="s">
        <v>353</v>
      </c>
      <c r="AO804" t="s">
        <v>354</v>
      </c>
      <c r="AP804" t="s">
        <v>355</v>
      </c>
      <c r="AQ804" t="s">
        <v>74</v>
      </c>
      <c r="AR804" t="s">
        <v>356</v>
      </c>
      <c r="AS804" t="s">
        <v>357</v>
      </c>
      <c r="AT804" t="s">
        <v>7872</v>
      </c>
      <c r="AU804">
        <v>1991</v>
      </c>
      <c r="AV804">
        <v>5</v>
      </c>
      <c r="AW804">
        <v>4</v>
      </c>
      <c r="AX804" t="s">
        <v>74</v>
      </c>
      <c r="AY804" t="s">
        <v>74</v>
      </c>
      <c r="AZ804" t="s">
        <v>74</v>
      </c>
      <c r="BA804" t="s">
        <v>74</v>
      </c>
      <c r="BB804">
        <v>351</v>
      </c>
      <c r="BC804">
        <v>358</v>
      </c>
      <c r="BD804" t="s">
        <v>74</v>
      </c>
      <c r="BE804" t="s">
        <v>8035</v>
      </c>
      <c r="BF804" t="str">
        <f>HYPERLINK("http://dx.doi.org/10.1029/91GB01913","http://dx.doi.org/10.1029/91GB01913")</f>
        <v>http://dx.doi.org/10.1029/91GB01913</v>
      </c>
      <c r="BG804" t="s">
        <v>74</v>
      </c>
      <c r="BH804" t="s">
        <v>74</v>
      </c>
      <c r="BI804">
        <v>8</v>
      </c>
      <c r="BJ804" t="s">
        <v>359</v>
      </c>
      <c r="BK804" t="s">
        <v>92</v>
      </c>
      <c r="BL804" t="s">
        <v>360</v>
      </c>
      <c r="BM804" t="s">
        <v>8036</v>
      </c>
      <c r="BN804" t="s">
        <v>74</v>
      </c>
      <c r="BO804" t="s">
        <v>74</v>
      </c>
      <c r="BP804" t="s">
        <v>74</v>
      </c>
      <c r="BQ804" t="s">
        <v>74</v>
      </c>
      <c r="BR804" t="s">
        <v>95</v>
      </c>
      <c r="BS804" t="s">
        <v>8037</v>
      </c>
      <c r="BT804" t="str">
        <f>HYPERLINK("https%3A%2F%2Fwww.webofscience.com%2Fwos%2Fwoscc%2Ffull-record%2FWOS:000211486900007","View Full Record in Web of Science")</f>
        <v>View Full Record in Web of Science</v>
      </c>
    </row>
    <row r="805" spans="1:72" x14ac:dyDescent="0.15">
      <c r="A805" t="s">
        <v>72</v>
      </c>
      <c r="B805" t="s">
        <v>8038</v>
      </c>
      <c r="C805" t="s">
        <v>74</v>
      </c>
      <c r="D805" t="s">
        <v>74</v>
      </c>
      <c r="E805" t="s">
        <v>74</v>
      </c>
      <c r="F805" t="s">
        <v>8038</v>
      </c>
      <c r="G805" t="s">
        <v>74</v>
      </c>
      <c r="H805" t="s">
        <v>74</v>
      </c>
      <c r="I805" t="s">
        <v>8039</v>
      </c>
      <c r="J805" t="s">
        <v>8040</v>
      </c>
      <c r="K805" t="s">
        <v>74</v>
      </c>
      <c r="L805" t="s">
        <v>74</v>
      </c>
      <c r="M805" t="s">
        <v>77</v>
      </c>
      <c r="N805" t="s">
        <v>78</v>
      </c>
      <c r="O805" t="s">
        <v>74</v>
      </c>
      <c r="P805" t="s">
        <v>74</v>
      </c>
      <c r="Q805" t="s">
        <v>74</v>
      </c>
      <c r="R805" t="s">
        <v>74</v>
      </c>
      <c r="S805" t="s">
        <v>74</v>
      </c>
      <c r="T805" t="s">
        <v>74</v>
      </c>
      <c r="U805" t="s">
        <v>74</v>
      </c>
      <c r="V805" t="s">
        <v>8041</v>
      </c>
      <c r="W805" t="s">
        <v>74</v>
      </c>
      <c r="X805" t="s">
        <v>74</v>
      </c>
      <c r="Y805" t="s">
        <v>8042</v>
      </c>
      <c r="Z805" t="s">
        <v>74</v>
      </c>
      <c r="AA805" t="s">
        <v>74</v>
      </c>
      <c r="AB805" t="s">
        <v>74</v>
      </c>
      <c r="AC805" t="s">
        <v>74</v>
      </c>
      <c r="AD805" t="s">
        <v>74</v>
      </c>
      <c r="AE805" t="s">
        <v>74</v>
      </c>
      <c r="AF805" t="s">
        <v>74</v>
      </c>
      <c r="AG805">
        <v>12</v>
      </c>
      <c r="AH805">
        <v>1</v>
      </c>
      <c r="AI805">
        <v>1</v>
      </c>
      <c r="AJ805">
        <v>0</v>
      </c>
      <c r="AK805">
        <v>7</v>
      </c>
      <c r="AL805" t="s">
        <v>8043</v>
      </c>
      <c r="AM805" t="s">
        <v>8044</v>
      </c>
      <c r="AN805" t="s">
        <v>8045</v>
      </c>
      <c r="AO805" t="s">
        <v>8046</v>
      </c>
      <c r="AP805" t="s">
        <v>74</v>
      </c>
      <c r="AQ805" t="s">
        <v>74</v>
      </c>
      <c r="AR805" t="s">
        <v>8047</v>
      </c>
      <c r="AS805" t="s">
        <v>8048</v>
      </c>
      <c r="AT805" t="s">
        <v>7872</v>
      </c>
      <c r="AU805">
        <v>1991</v>
      </c>
      <c r="AV805">
        <v>27</v>
      </c>
      <c r="AW805">
        <v>12</v>
      </c>
      <c r="AX805" t="s">
        <v>74</v>
      </c>
      <c r="AY805" t="s">
        <v>74</v>
      </c>
      <c r="AZ805" t="s">
        <v>74</v>
      </c>
      <c r="BA805" t="s">
        <v>74</v>
      </c>
      <c r="BB805">
        <v>112</v>
      </c>
      <c r="BC805">
        <v>125</v>
      </c>
      <c r="BD805" t="s">
        <v>74</v>
      </c>
      <c r="BE805" t="s">
        <v>74</v>
      </c>
      <c r="BF805" t="s">
        <v>74</v>
      </c>
      <c r="BG805" t="s">
        <v>74</v>
      </c>
      <c r="BH805" t="s">
        <v>74</v>
      </c>
      <c r="BI805">
        <v>14</v>
      </c>
      <c r="BJ805" t="s">
        <v>8049</v>
      </c>
      <c r="BK805" t="s">
        <v>226</v>
      </c>
      <c r="BL805" t="s">
        <v>8050</v>
      </c>
      <c r="BM805" t="s">
        <v>8051</v>
      </c>
      <c r="BN805" t="s">
        <v>74</v>
      </c>
      <c r="BO805" t="s">
        <v>74</v>
      </c>
      <c r="BP805" t="s">
        <v>74</v>
      </c>
      <c r="BQ805" t="s">
        <v>74</v>
      </c>
      <c r="BR805" t="s">
        <v>95</v>
      </c>
      <c r="BS805" t="s">
        <v>8052</v>
      </c>
      <c r="BT805" t="str">
        <f>HYPERLINK("https%3A%2F%2Fwww.webofscience.com%2Fwos%2Fwoscc%2Ffull-record%2FWOS:A1991HK57400006","View Full Record in Web of Science")</f>
        <v>View Full Record in Web of Science</v>
      </c>
    </row>
    <row r="806" spans="1:72" x14ac:dyDescent="0.15">
      <c r="A806" t="s">
        <v>72</v>
      </c>
      <c r="B806" t="s">
        <v>8053</v>
      </c>
      <c r="C806" t="s">
        <v>74</v>
      </c>
      <c r="D806" t="s">
        <v>74</v>
      </c>
      <c r="E806" t="s">
        <v>74</v>
      </c>
      <c r="F806" t="s">
        <v>8053</v>
      </c>
      <c r="G806" t="s">
        <v>74</v>
      </c>
      <c r="H806" t="s">
        <v>74</v>
      </c>
      <c r="I806" t="s">
        <v>8054</v>
      </c>
      <c r="J806" t="s">
        <v>8055</v>
      </c>
      <c r="K806" t="s">
        <v>74</v>
      </c>
      <c r="L806" t="s">
        <v>74</v>
      </c>
      <c r="M806" t="s">
        <v>77</v>
      </c>
      <c r="N806" t="s">
        <v>647</v>
      </c>
      <c r="O806" t="s">
        <v>8056</v>
      </c>
      <c r="P806" t="s">
        <v>8057</v>
      </c>
      <c r="Q806" t="s">
        <v>8058</v>
      </c>
      <c r="R806" t="s">
        <v>74</v>
      </c>
      <c r="S806" t="s">
        <v>74</v>
      </c>
      <c r="T806" t="s">
        <v>74</v>
      </c>
      <c r="U806" t="s">
        <v>8059</v>
      </c>
      <c r="V806" t="s">
        <v>8060</v>
      </c>
      <c r="W806" t="s">
        <v>8061</v>
      </c>
      <c r="X806" t="s">
        <v>8062</v>
      </c>
      <c r="Y806" t="s">
        <v>8063</v>
      </c>
      <c r="Z806" t="s">
        <v>74</v>
      </c>
      <c r="AA806" t="s">
        <v>8064</v>
      </c>
      <c r="AB806" t="s">
        <v>8065</v>
      </c>
      <c r="AC806" t="s">
        <v>74</v>
      </c>
      <c r="AD806" t="s">
        <v>74</v>
      </c>
      <c r="AE806" t="s">
        <v>74</v>
      </c>
      <c r="AF806" t="s">
        <v>74</v>
      </c>
      <c r="AG806">
        <v>17</v>
      </c>
      <c r="AH806">
        <v>4</v>
      </c>
      <c r="AI806">
        <v>4</v>
      </c>
      <c r="AJ806">
        <v>0</v>
      </c>
      <c r="AK806">
        <v>5</v>
      </c>
      <c r="AL806" t="s">
        <v>8066</v>
      </c>
      <c r="AM806" t="s">
        <v>8067</v>
      </c>
      <c r="AN806" t="s">
        <v>8068</v>
      </c>
      <c r="AO806" t="s">
        <v>8069</v>
      </c>
      <c r="AP806" t="s">
        <v>74</v>
      </c>
      <c r="AQ806" t="s">
        <v>74</v>
      </c>
      <c r="AR806" t="s">
        <v>8070</v>
      </c>
      <c r="AS806" t="s">
        <v>8071</v>
      </c>
      <c r="AT806" t="s">
        <v>7872</v>
      </c>
      <c r="AU806">
        <v>1991</v>
      </c>
      <c r="AV806">
        <v>1</v>
      </c>
      <c r="AW806" t="s">
        <v>1790</v>
      </c>
      <c r="AX806" t="s">
        <v>74</v>
      </c>
      <c r="AY806" t="s">
        <v>74</v>
      </c>
      <c r="AZ806" t="s">
        <v>74</v>
      </c>
      <c r="BA806" t="s">
        <v>74</v>
      </c>
      <c r="BB806">
        <v>695</v>
      </c>
      <c r="BC806">
        <v>698</v>
      </c>
      <c r="BD806" t="s">
        <v>74</v>
      </c>
      <c r="BE806" t="s">
        <v>8072</v>
      </c>
      <c r="BF806" t="str">
        <f>HYPERLINK("http://dx.doi.org/10.1051/jp4:19917186","http://dx.doi.org/10.1051/jp4:19917186")</f>
        <v>http://dx.doi.org/10.1051/jp4:19917186</v>
      </c>
      <c r="BG806" t="s">
        <v>74</v>
      </c>
      <c r="BH806" t="s">
        <v>74</v>
      </c>
      <c r="BI806">
        <v>4</v>
      </c>
      <c r="BJ806" t="s">
        <v>8073</v>
      </c>
      <c r="BK806" t="s">
        <v>661</v>
      </c>
      <c r="BL806" t="s">
        <v>1881</v>
      </c>
      <c r="BM806" t="s">
        <v>8074</v>
      </c>
      <c r="BN806" t="s">
        <v>74</v>
      </c>
      <c r="BO806" t="s">
        <v>975</v>
      </c>
      <c r="BP806" t="s">
        <v>74</v>
      </c>
      <c r="BQ806" t="s">
        <v>74</v>
      </c>
      <c r="BR806" t="s">
        <v>95</v>
      </c>
      <c r="BS806" t="s">
        <v>8075</v>
      </c>
      <c r="BT806" t="str">
        <f>HYPERLINK("https%3A%2F%2Fwww.webofscience.com%2Fwos%2Fwoscc%2Ffull-record%2FWOS:A1991JJ31400140","View Full Record in Web of Science")</f>
        <v>View Full Record in Web of Science</v>
      </c>
    </row>
    <row r="807" spans="1:72" x14ac:dyDescent="0.15">
      <c r="A807" t="s">
        <v>72</v>
      </c>
      <c r="B807" t="s">
        <v>8076</v>
      </c>
      <c r="C807" t="s">
        <v>74</v>
      </c>
      <c r="D807" t="s">
        <v>74</v>
      </c>
      <c r="E807" t="s">
        <v>74</v>
      </c>
      <c r="F807" t="s">
        <v>8076</v>
      </c>
      <c r="G807" t="s">
        <v>74</v>
      </c>
      <c r="H807" t="s">
        <v>74</v>
      </c>
      <c r="I807" t="s">
        <v>8077</v>
      </c>
      <c r="J807" t="s">
        <v>8078</v>
      </c>
      <c r="K807" t="s">
        <v>74</v>
      </c>
      <c r="L807" t="s">
        <v>74</v>
      </c>
      <c r="M807" t="s">
        <v>77</v>
      </c>
      <c r="N807" t="s">
        <v>78</v>
      </c>
      <c r="O807" t="s">
        <v>74</v>
      </c>
      <c r="P807" t="s">
        <v>74</v>
      </c>
      <c r="Q807" t="s">
        <v>74</v>
      </c>
      <c r="R807" t="s">
        <v>74</v>
      </c>
      <c r="S807" t="s">
        <v>74</v>
      </c>
      <c r="T807" t="s">
        <v>8079</v>
      </c>
      <c r="U807" t="s">
        <v>8080</v>
      </c>
      <c r="V807" t="s">
        <v>8081</v>
      </c>
      <c r="W807" t="s">
        <v>8082</v>
      </c>
      <c r="X807" t="s">
        <v>707</v>
      </c>
      <c r="Y807" t="s">
        <v>8083</v>
      </c>
      <c r="Z807" t="s">
        <v>74</v>
      </c>
      <c r="AA807" t="s">
        <v>74</v>
      </c>
      <c r="AB807" t="s">
        <v>74</v>
      </c>
      <c r="AC807" t="s">
        <v>74</v>
      </c>
      <c r="AD807" t="s">
        <v>74</v>
      </c>
      <c r="AE807" t="s">
        <v>74</v>
      </c>
      <c r="AF807" t="s">
        <v>74</v>
      </c>
      <c r="AG807">
        <v>37</v>
      </c>
      <c r="AH807">
        <v>47</v>
      </c>
      <c r="AI807">
        <v>51</v>
      </c>
      <c r="AJ807">
        <v>0</v>
      </c>
      <c r="AK807">
        <v>36</v>
      </c>
      <c r="AL807" t="s">
        <v>1496</v>
      </c>
      <c r="AM807" t="s">
        <v>84</v>
      </c>
      <c r="AN807" t="s">
        <v>1497</v>
      </c>
      <c r="AO807" t="s">
        <v>8084</v>
      </c>
      <c r="AP807" t="s">
        <v>74</v>
      </c>
      <c r="AQ807" t="s">
        <v>74</v>
      </c>
      <c r="AR807" t="s">
        <v>8085</v>
      </c>
      <c r="AS807" t="s">
        <v>8086</v>
      </c>
      <c r="AT807" t="s">
        <v>7872</v>
      </c>
      <c r="AU807">
        <v>1991</v>
      </c>
      <c r="AV807">
        <v>42</v>
      </c>
      <c r="AW807">
        <v>245</v>
      </c>
      <c r="AX807" t="s">
        <v>74</v>
      </c>
      <c r="AY807" t="s">
        <v>74</v>
      </c>
      <c r="AZ807" t="s">
        <v>74</v>
      </c>
      <c r="BA807" t="s">
        <v>74</v>
      </c>
      <c r="BB807">
        <v>1533</v>
      </c>
      <c r="BC807">
        <v>1539</v>
      </c>
      <c r="BD807" t="s">
        <v>74</v>
      </c>
      <c r="BE807" t="s">
        <v>8087</v>
      </c>
      <c r="BF807" t="str">
        <f>HYPERLINK("http://dx.doi.org/10.1093/jxb/42.12.1533","http://dx.doi.org/10.1093/jxb/42.12.1533")</f>
        <v>http://dx.doi.org/10.1093/jxb/42.12.1533</v>
      </c>
      <c r="BG807" t="s">
        <v>74</v>
      </c>
      <c r="BH807" t="s">
        <v>74</v>
      </c>
      <c r="BI807">
        <v>7</v>
      </c>
      <c r="BJ807" t="s">
        <v>1642</v>
      </c>
      <c r="BK807" t="s">
        <v>92</v>
      </c>
      <c r="BL807" t="s">
        <v>1642</v>
      </c>
      <c r="BM807" t="s">
        <v>8088</v>
      </c>
      <c r="BN807" t="s">
        <v>74</v>
      </c>
      <c r="BO807" t="s">
        <v>74</v>
      </c>
      <c r="BP807" t="s">
        <v>74</v>
      </c>
      <c r="BQ807" t="s">
        <v>74</v>
      </c>
      <c r="BR807" t="s">
        <v>95</v>
      </c>
      <c r="BS807" t="s">
        <v>8089</v>
      </c>
      <c r="BT807" t="str">
        <f>HYPERLINK("https%3A%2F%2Fwww.webofscience.com%2Fwos%2Fwoscc%2Ffull-record%2FWOS:A1991GV46500006","View Full Record in Web of Science")</f>
        <v>View Full Record in Web of Science</v>
      </c>
    </row>
    <row r="808" spans="1:72" x14ac:dyDescent="0.15">
      <c r="A808" t="s">
        <v>72</v>
      </c>
      <c r="B808" t="s">
        <v>1055</v>
      </c>
      <c r="C808" t="s">
        <v>74</v>
      </c>
      <c r="D808" t="s">
        <v>74</v>
      </c>
      <c r="E808" t="s">
        <v>74</v>
      </c>
      <c r="F808" t="s">
        <v>1055</v>
      </c>
      <c r="G808" t="s">
        <v>74</v>
      </c>
      <c r="H808" t="s">
        <v>74</v>
      </c>
      <c r="I808" t="s">
        <v>8090</v>
      </c>
      <c r="J808" t="s">
        <v>2873</v>
      </c>
      <c r="K808" t="s">
        <v>74</v>
      </c>
      <c r="L808" t="s">
        <v>74</v>
      </c>
      <c r="M808" t="s">
        <v>77</v>
      </c>
      <c r="N808" t="s">
        <v>337</v>
      </c>
      <c r="O808" t="s">
        <v>74</v>
      </c>
      <c r="P808" t="s">
        <v>74</v>
      </c>
      <c r="Q808" t="s">
        <v>74</v>
      </c>
      <c r="R808" t="s">
        <v>74</v>
      </c>
      <c r="S808" t="s">
        <v>74</v>
      </c>
      <c r="T808" t="s">
        <v>74</v>
      </c>
      <c r="U808" t="s">
        <v>8091</v>
      </c>
      <c r="V808" t="s">
        <v>74</v>
      </c>
      <c r="W808" t="s">
        <v>74</v>
      </c>
      <c r="X808" t="s">
        <v>74</v>
      </c>
      <c r="Y808" t="s">
        <v>8092</v>
      </c>
      <c r="Z808" t="s">
        <v>74</v>
      </c>
      <c r="AA808" t="s">
        <v>74</v>
      </c>
      <c r="AB808" t="s">
        <v>74</v>
      </c>
      <c r="AC808" t="s">
        <v>74</v>
      </c>
      <c r="AD808" t="s">
        <v>74</v>
      </c>
      <c r="AE808" t="s">
        <v>74</v>
      </c>
      <c r="AF808" t="s">
        <v>74</v>
      </c>
      <c r="AG808">
        <v>36</v>
      </c>
      <c r="AH808">
        <v>15</v>
      </c>
      <c r="AI808">
        <v>16</v>
      </c>
      <c r="AJ808">
        <v>0</v>
      </c>
      <c r="AK808">
        <v>10</v>
      </c>
      <c r="AL808" t="s">
        <v>1371</v>
      </c>
      <c r="AM808" t="s">
        <v>1372</v>
      </c>
      <c r="AN808" t="s">
        <v>1373</v>
      </c>
      <c r="AO808" t="s">
        <v>2880</v>
      </c>
      <c r="AP808" t="s">
        <v>8093</v>
      </c>
      <c r="AQ808" t="s">
        <v>74</v>
      </c>
      <c r="AR808" t="s">
        <v>2881</v>
      </c>
      <c r="AS808" t="s">
        <v>2882</v>
      </c>
      <c r="AT808" t="s">
        <v>7872</v>
      </c>
      <c r="AU808">
        <v>1991</v>
      </c>
      <c r="AV808">
        <v>225</v>
      </c>
      <c r="AW808" t="s">
        <v>74</v>
      </c>
      <c r="AX808">
        <v>4</v>
      </c>
      <c r="AY808" t="s">
        <v>74</v>
      </c>
      <c r="AZ808" t="s">
        <v>74</v>
      </c>
      <c r="BA808" t="s">
        <v>74</v>
      </c>
      <c r="BB808">
        <v>691</v>
      </c>
      <c r="BC808">
        <v>699</v>
      </c>
      <c r="BD808" t="s">
        <v>74</v>
      </c>
      <c r="BE808" t="s">
        <v>8094</v>
      </c>
      <c r="BF808" t="str">
        <f>HYPERLINK("http://dx.doi.org/10.1111/j.1469-7998.1991.tb04339.x","http://dx.doi.org/10.1111/j.1469-7998.1991.tb04339.x")</f>
        <v>http://dx.doi.org/10.1111/j.1469-7998.1991.tb04339.x</v>
      </c>
      <c r="BG808" t="s">
        <v>74</v>
      </c>
      <c r="BH808" t="s">
        <v>74</v>
      </c>
      <c r="BI808">
        <v>9</v>
      </c>
      <c r="BJ808" t="s">
        <v>243</v>
      </c>
      <c r="BK808" t="s">
        <v>92</v>
      </c>
      <c r="BL808" t="s">
        <v>243</v>
      </c>
      <c r="BM808" t="s">
        <v>8095</v>
      </c>
      <c r="BN808" t="s">
        <v>74</v>
      </c>
      <c r="BO808" t="s">
        <v>74</v>
      </c>
      <c r="BP808" t="s">
        <v>74</v>
      </c>
      <c r="BQ808" t="s">
        <v>74</v>
      </c>
      <c r="BR808" t="s">
        <v>95</v>
      </c>
      <c r="BS808" t="s">
        <v>8096</v>
      </c>
      <c r="BT808" t="str">
        <f>HYPERLINK("https%3A%2F%2Fwww.webofscience.com%2Fwos%2Fwoscc%2Ffull-record%2FWOS:A1991GV63100017","View Full Record in Web of Science")</f>
        <v>View Full Record in Web of Science</v>
      </c>
    </row>
    <row r="809" spans="1:72" x14ac:dyDescent="0.15">
      <c r="A809" t="s">
        <v>72</v>
      </c>
      <c r="B809" t="s">
        <v>8097</v>
      </c>
      <c r="C809" t="s">
        <v>74</v>
      </c>
      <c r="D809" t="s">
        <v>74</v>
      </c>
      <c r="E809" t="s">
        <v>74</v>
      </c>
      <c r="F809" t="s">
        <v>8097</v>
      </c>
      <c r="G809" t="s">
        <v>74</v>
      </c>
      <c r="H809" t="s">
        <v>74</v>
      </c>
      <c r="I809" t="s">
        <v>8098</v>
      </c>
      <c r="J809" t="s">
        <v>4818</v>
      </c>
      <c r="K809" t="s">
        <v>74</v>
      </c>
      <c r="L809" t="s">
        <v>74</v>
      </c>
      <c r="M809" t="s">
        <v>77</v>
      </c>
      <c r="N809" t="s">
        <v>78</v>
      </c>
      <c r="O809" t="s">
        <v>74</v>
      </c>
      <c r="P809" t="s">
        <v>74</v>
      </c>
      <c r="Q809" t="s">
        <v>74</v>
      </c>
      <c r="R809" t="s">
        <v>74</v>
      </c>
      <c r="S809" t="s">
        <v>74</v>
      </c>
      <c r="T809" t="s">
        <v>74</v>
      </c>
      <c r="U809" t="s">
        <v>8099</v>
      </c>
      <c r="V809" t="s">
        <v>8100</v>
      </c>
      <c r="W809" t="s">
        <v>8101</v>
      </c>
      <c r="X809" t="s">
        <v>3862</v>
      </c>
      <c r="Y809" t="s">
        <v>8102</v>
      </c>
      <c r="Z809" t="s">
        <v>74</v>
      </c>
      <c r="AA809" t="s">
        <v>74</v>
      </c>
      <c r="AB809" t="s">
        <v>74</v>
      </c>
      <c r="AC809" t="s">
        <v>74</v>
      </c>
      <c r="AD809" t="s">
        <v>74</v>
      </c>
      <c r="AE809" t="s">
        <v>74</v>
      </c>
      <c r="AF809" t="s">
        <v>74</v>
      </c>
      <c r="AG809">
        <v>28</v>
      </c>
      <c r="AH809">
        <v>32</v>
      </c>
      <c r="AI809">
        <v>38</v>
      </c>
      <c r="AJ809">
        <v>0</v>
      </c>
      <c r="AK809">
        <v>7</v>
      </c>
      <c r="AL809" t="s">
        <v>1371</v>
      </c>
      <c r="AM809" t="s">
        <v>1372</v>
      </c>
      <c r="AN809" t="s">
        <v>1373</v>
      </c>
      <c r="AO809" t="s">
        <v>4824</v>
      </c>
      <c r="AP809" t="s">
        <v>8103</v>
      </c>
      <c r="AQ809" t="s">
        <v>74</v>
      </c>
      <c r="AR809" t="s">
        <v>4825</v>
      </c>
      <c r="AS809" t="s">
        <v>4826</v>
      </c>
      <c r="AT809" t="s">
        <v>7872</v>
      </c>
      <c r="AU809">
        <v>1991</v>
      </c>
      <c r="AV809">
        <v>36</v>
      </c>
      <c r="AW809">
        <v>8</v>
      </c>
      <c r="AX809" t="s">
        <v>74</v>
      </c>
      <c r="AY809" t="s">
        <v>74</v>
      </c>
      <c r="AZ809" t="s">
        <v>74</v>
      </c>
      <c r="BA809" t="s">
        <v>74</v>
      </c>
      <c r="BB809">
        <v>1546</v>
      </c>
      <c r="BC809">
        <v>1554</v>
      </c>
      <c r="BD809" t="s">
        <v>74</v>
      </c>
      <c r="BE809" t="s">
        <v>8104</v>
      </c>
      <c r="BF809" t="str">
        <f>HYPERLINK("http://dx.doi.org/10.4319/lo.1991.36.8.1546","http://dx.doi.org/10.4319/lo.1991.36.8.1546")</f>
        <v>http://dx.doi.org/10.4319/lo.1991.36.8.1546</v>
      </c>
      <c r="BG809" t="s">
        <v>74</v>
      </c>
      <c r="BH809" t="s">
        <v>74</v>
      </c>
      <c r="BI809">
        <v>9</v>
      </c>
      <c r="BJ809" t="s">
        <v>4828</v>
      </c>
      <c r="BK809" t="s">
        <v>92</v>
      </c>
      <c r="BL809" t="s">
        <v>1502</v>
      </c>
      <c r="BM809" t="s">
        <v>8105</v>
      </c>
      <c r="BN809" t="s">
        <v>74</v>
      </c>
      <c r="BO809" t="s">
        <v>1112</v>
      </c>
      <c r="BP809" t="s">
        <v>74</v>
      </c>
      <c r="BQ809" t="s">
        <v>74</v>
      </c>
      <c r="BR809" t="s">
        <v>95</v>
      </c>
      <c r="BS809" t="s">
        <v>8106</v>
      </c>
      <c r="BT809" t="str">
        <f>HYPERLINK("https%3A%2F%2Fwww.webofscience.com%2Fwos%2Fwoscc%2Ffull-record%2FWOS:A1991HR98100005","View Full Record in Web of Science")</f>
        <v>View Full Record in Web of Science</v>
      </c>
    </row>
    <row r="810" spans="1:72" x14ac:dyDescent="0.15">
      <c r="A810" t="s">
        <v>72</v>
      </c>
      <c r="B810" t="s">
        <v>8107</v>
      </c>
      <c r="C810" t="s">
        <v>74</v>
      </c>
      <c r="D810" t="s">
        <v>74</v>
      </c>
      <c r="E810" t="s">
        <v>74</v>
      </c>
      <c r="F810" t="s">
        <v>8107</v>
      </c>
      <c r="G810" t="s">
        <v>74</v>
      </c>
      <c r="H810" t="s">
        <v>74</v>
      </c>
      <c r="I810" t="s">
        <v>8108</v>
      </c>
      <c r="J810" t="s">
        <v>4818</v>
      </c>
      <c r="K810" t="s">
        <v>74</v>
      </c>
      <c r="L810" t="s">
        <v>74</v>
      </c>
      <c r="M810" t="s">
        <v>77</v>
      </c>
      <c r="N810" t="s">
        <v>647</v>
      </c>
      <c r="O810" t="s">
        <v>8109</v>
      </c>
      <c r="P810" t="s">
        <v>8110</v>
      </c>
      <c r="Q810" t="s">
        <v>8111</v>
      </c>
      <c r="R810" t="s">
        <v>74</v>
      </c>
      <c r="S810" t="s">
        <v>74</v>
      </c>
      <c r="T810" t="s">
        <v>74</v>
      </c>
      <c r="U810" t="s">
        <v>8112</v>
      </c>
      <c r="V810" t="s">
        <v>8113</v>
      </c>
      <c r="W810" t="s">
        <v>74</v>
      </c>
      <c r="X810" t="s">
        <v>74</v>
      </c>
      <c r="Y810" t="s">
        <v>8114</v>
      </c>
      <c r="Z810" t="s">
        <v>74</v>
      </c>
      <c r="AA810" t="s">
        <v>8115</v>
      </c>
      <c r="AB810" t="s">
        <v>8116</v>
      </c>
      <c r="AC810" t="s">
        <v>74</v>
      </c>
      <c r="AD810" t="s">
        <v>74</v>
      </c>
      <c r="AE810" t="s">
        <v>74</v>
      </c>
      <c r="AF810" t="s">
        <v>74</v>
      </c>
      <c r="AG810">
        <v>105</v>
      </c>
      <c r="AH810">
        <v>566</v>
      </c>
      <c r="AI810">
        <v>632</v>
      </c>
      <c r="AJ810">
        <v>9</v>
      </c>
      <c r="AK810">
        <v>131</v>
      </c>
      <c r="AL810" t="s">
        <v>4822</v>
      </c>
      <c r="AM810" t="s">
        <v>617</v>
      </c>
      <c r="AN810" t="s">
        <v>4823</v>
      </c>
      <c r="AO810" t="s">
        <v>4824</v>
      </c>
      <c r="AP810" t="s">
        <v>74</v>
      </c>
      <c r="AQ810" t="s">
        <v>74</v>
      </c>
      <c r="AR810" t="s">
        <v>4825</v>
      </c>
      <c r="AS810" t="s">
        <v>4826</v>
      </c>
      <c r="AT810" t="s">
        <v>7872</v>
      </c>
      <c r="AU810">
        <v>1991</v>
      </c>
      <c r="AV810">
        <v>36</v>
      </c>
      <c r="AW810">
        <v>8</v>
      </c>
      <c r="AX810" t="s">
        <v>74</v>
      </c>
      <c r="AY810" t="s">
        <v>74</v>
      </c>
      <c r="AZ810" t="s">
        <v>74</v>
      </c>
      <c r="BA810" t="s">
        <v>74</v>
      </c>
      <c r="BB810">
        <v>1555</v>
      </c>
      <c r="BC810">
        <v>1577</v>
      </c>
      <c r="BD810" t="s">
        <v>74</v>
      </c>
      <c r="BE810" t="s">
        <v>8117</v>
      </c>
      <c r="BF810" t="str">
        <f>HYPERLINK("http://dx.doi.org/10.4319/lo.1991.36.8.1555","http://dx.doi.org/10.4319/lo.1991.36.8.1555")</f>
        <v>http://dx.doi.org/10.4319/lo.1991.36.8.1555</v>
      </c>
      <c r="BG810" t="s">
        <v>74</v>
      </c>
      <c r="BH810" t="s">
        <v>74</v>
      </c>
      <c r="BI810">
        <v>23</v>
      </c>
      <c r="BJ810" t="s">
        <v>4828</v>
      </c>
      <c r="BK810" t="s">
        <v>661</v>
      </c>
      <c r="BL810" t="s">
        <v>1502</v>
      </c>
      <c r="BM810" t="s">
        <v>8105</v>
      </c>
      <c r="BN810" t="s">
        <v>74</v>
      </c>
      <c r="BO810" t="s">
        <v>1112</v>
      </c>
      <c r="BP810" t="s">
        <v>74</v>
      </c>
      <c r="BQ810" t="s">
        <v>74</v>
      </c>
      <c r="BR810" t="s">
        <v>95</v>
      </c>
      <c r="BS810" t="s">
        <v>8118</v>
      </c>
      <c r="BT810" t="str">
        <f>HYPERLINK("https%3A%2F%2Fwww.webofscience.com%2Fwos%2Fwoscc%2Ffull-record%2FWOS:A1991HR98100006","View Full Record in Web of Science")</f>
        <v>View Full Record in Web of Science</v>
      </c>
    </row>
    <row r="811" spans="1:72" x14ac:dyDescent="0.15">
      <c r="A811" t="s">
        <v>72</v>
      </c>
      <c r="B811" t="s">
        <v>8119</v>
      </c>
      <c r="C811" t="s">
        <v>74</v>
      </c>
      <c r="D811" t="s">
        <v>74</v>
      </c>
      <c r="E811" t="s">
        <v>74</v>
      </c>
      <c r="F811" t="s">
        <v>8119</v>
      </c>
      <c r="G811" t="s">
        <v>74</v>
      </c>
      <c r="H811" t="s">
        <v>74</v>
      </c>
      <c r="I811" t="s">
        <v>8120</v>
      </c>
      <c r="J811" t="s">
        <v>4818</v>
      </c>
      <c r="K811" t="s">
        <v>74</v>
      </c>
      <c r="L811" t="s">
        <v>74</v>
      </c>
      <c r="M811" t="s">
        <v>77</v>
      </c>
      <c r="N811" t="s">
        <v>78</v>
      </c>
      <c r="O811" t="s">
        <v>74</v>
      </c>
      <c r="P811" t="s">
        <v>74</v>
      </c>
      <c r="Q811" t="s">
        <v>74</v>
      </c>
      <c r="R811" t="s">
        <v>74</v>
      </c>
      <c r="S811" t="s">
        <v>74</v>
      </c>
      <c r="T811" t="s">
        <v>74</v>
      </c>
      <c r="U811" t="s">
        <v>8121</v>
      </c>
      <c r="V811" t="s">
        <v>8122</v>
      </c>
      <c r="W811" t="s">
        <v>8123</v>
      </c>
      <c r="X811" t="s">
        <v>8124</v>
      </c>
      <c r="Y811" t="s">
        <v>74</v>
      </c>
      <c r="Z811" t="s">
        <v>74</v>
      </c>
      <c r="AA811" t="s">
        <v>8125</v>
      </c>
      <c r="AB811" t="s">
        <v>8126</v>
      </c>
      <c r="AC811" t="s">
        <v>74</v>
      </c>
      <c r="AD811" t="s">
        <v>74</v>
      </c>
      <c r="AE811" t="s">
        <v>74</v>
      </c>
      <c r="AF811" t="s">
        <v>74</v>
      </c>
      <c r="AG811">
        <v>121</v>
      </c>
      <c r="AH811">
        <v>176</v>
      </c>
      <c r="AI811">
        <v>186</v>
      </c>
      <c r="AJ811">
        <v>2</v>
      </c>
      <c r="AK811">
        <v>30</v>
      </c>
      <c r="AL811" t="s">
        <v>1371</v>
      </c>
      <c r="AM811" t="s">
        <v>1372</v>
      </c>
      <c r="AN811" t="s">
        <v>1373</v>
      </c>
      <c r="AO811" t="s">
        <v>4824</v>
      </c>
      <c r="AP811" t="s">
        <v>8103</v>
      </c>
      <c r="AQ811" t="s">
        <v>74</v>
      </c>
      <c r="AR811" t="s">
        <v>4825</v>
      </c>
      <c r="AS811" t="s">
        <v>4826</v>
      </c>
      <c r="AT811" t="s">
        <v>7872</v>
      </c>
      <c r="AU811">
        <v>1991</v>
      </c>
      <c r="AV811">
        <v>36</v>
      </c>
      <c r="AW811">
        <v>8</v>
      </c>
      <c r="AX811" t="s">
        <v>74</v>
      </c>
      <c r="AY811" t="s">
        <v>74</v>
      </c>
      <c r="AZ811" t="s">
        <v>74</v>
      </c>
      <c r="BA811" t="s">
        <v>74</v>
      </c>
      <c r="BB811">
        <v>1578</v>
      </c>
      <c r="BC811">
        <v>1599</v>
      </c>
      <c r="BD811" t="s">
        <v>74</v>
      </c>
      <c r="BE811" t="s">
        <v>8127</v>
      </c>
      <c r="BF811" t="str">
        <f>HYPERLINK("http://dx.doi.org/10.4319/lo.1991.36.8.1578","http://dx.doi.org/10.4319/lo.1991.36.8.1578")</f>
        <v>http://dx.doi.org/10.4319/lo.1991.36.8.1578</v>
      </c>
      <c r="BG811" t="s">
        <v>74</v>
      </c>
      <c r="BH811" t="s">
        <v>74</v>
      </c>
      <c r="BI811">
        <v>22</v>
      </c>
      <c r="BJ811" t="s">
        <v>4828</v>
      </c>
      <c r="BK811" t="s">
        <v>92</v>
      </c>
      <c r="BL811" t="s">
        <v>1502</v>
      </c>
      <c r="BM811" t="s">
        <v>8105</v>
      </c>
      <c r="BN811" t="s">
        <v>74</v>
      </c>
      <c r="BO811" t="s">
        <v>1112</v>
      </c>
      <c r="BP811" t="s">
        <v>74</v>
      </c>
      <c r="BQ811" t="s">
        <v>74</v>
      </c>
      <c r="BR811" t="s">
        <v>95</v>
      </c>
      <c r="BS811" t="s">
        <v>8128</v>
      </c>
      <c r="BT811" t="str">
        <f>HYPERLINK("https%3A%2F%2Fwww.webofscience.com%2Fwos%2Fwoscc%2Ffull-record%2FWOS:A1991HR98100007","View Full Record in Web of Science")</f>
        <v>View Full Record in Web of Science</v>
      </c>
    </row>
    <row r="812" spans="1:72" x14ac:dyDescent="0.15">
      <c r="A812" t="s">
        <v>72</v>
      </c>
      <c r="B812" t="s">
        <v>8129</v>
      </c>
      <c r="C812" t="s">
        <v>74</v>
      </c>
      <c r="D812" t="s">
        <v>74</v>
      </c>
      <c r="E812" t="s">
        <v>74</v>
      </c>
      <c r="F812" t="s">
        <v>8129</v>
      </c>
      <c r="G812" t="s">
        <v>74</v>
      </c>
      <c r="H812" t="s">
        <v>74</v>
      </c>
      <c r="I812" t="s">
        <v>8130</v>
      </c>
      <c r="J812" t="s">
        <v>4818</v>
      </c>
      <c r="K812" t="s">
        <v>74</v>
      </c>
      <c r="L812" t="s">
        <v>74</v>
      </c>
      <c r="M812" t="s">
        <v>77</v>
      </c>
      <c r="N812" t="s">
        <v>647</v>
      </c>
      <c r="O812" t="s">
        <v>8109</v>
      </c>
      <c r="P812" t="s">
        <v>8110</v>
      </c>
      <c r="Q812" t="s">
        <v>8111</v>
      </c>
      <c r="R812" t="s">
        <v>74</v>
      </c>
      <c r="S812" t="s">
        <v>74</v>
      </c>
      <c r="T812" t="s">
        <v>74</v>
      </c>
      <c r="U812" t="s">
        <v>8131</v>
      </c>
      <c r="V812" t="s">
        <v>8132</v>
      </c>
      <c r="W812" t="s">
        <v>8133</v>
      </c>
      <c r="X812" t="s">
        <v>8134</v>
      </c>
      <c r="Y812" t="s">
        <v>8135</v>
      </c>
      <c r="Z812" t="s">
        <v>74</v>
      </c>
      <c r="AA812" t="s">
        <v>74</v>
      </c>
      <c r="AB812" t="s">
        <v>74</v>
      </c>
      <c r="AC812" t="s">
        <v>74</v>
      </c>
      <c r="AD812" t="s">
        <v>74</v>
      </c>
      <c r="AE812" t="s">
        <v>74</v>
      </c>
      <c r="AF812" t="s">
        <v>74</v>
      </c>
      <c r="AG812">
        <v>51</v>
      </c>
      <c r="AH812">
        <v>284</v>
      </c>
      <c r="AI812">
        <v>301</v>
      </c>
      <c r="AJ812">
        <v>1</v>
      </c>
      <c r="AK812">
        <v>27</v>
      </c>
      <c r="AL812" t="s">
        <v>4822</v>
      </c>
      <c r="AM812" t="s">
        <v>617</v>
      </c>
      <c r="AN812" t="s">
        <v>4823</v>
      </c>
      <c r="AO812" t="s">
        <v>4824</v>
      </c>
      <c r="AP812" t="s">
        <v>74</v>
      </c>
      <c r="AQ812" t="s">
        <v>74</v>
      </c>
      <c r="AR812" t="s">
        <v>4825</v>
      </c>
      <c r="AS812" t="s">
        <v>4826</v>
      </c>
      <c r="AT812" t="s">
        <v>7872</v>
      </c>
      <c r="AU812">
        <v>1991</v>
      </c>
      <c r="AV812">
        <v>36</v>
      </c>
      <c r="AW812">
        <v>8</v>
      </c>
      <c r="AX812" t="s">
        <v>74</v>
      </c>
      <c r="AY812" t="s">
        <v>74</v>
      </c>
      <c r="AZ812" t="s">
        <v>74</v>
      </c>
      <c r="BA812" t="s">
        <v>74</v>
      </c>
      <c r="BB812">
        <v>1650</v>
      </c>
      <c r="BC812">
        <v>1661</v>
      </c>
      <c r="BD812" t="s">
        <v>74</v>
      </c>
      <c r="BE812" t="s">
        <v>8136</v>
      </c>
      <c r="BF812" t="str">
        <f>HYPERLINK("http://dx.doi.org/10.4319/lo.1991.36.8.1650","http://dx.doi.org/10.4319/lo.1991.36.8.1650")</f>
        <v>http://dx.doi.org/10.4319/lo.1991.36.8.1650</v>
      </c>
      <c r="BG812" t="s">
        <v>74</v>
      </c>
      <c r="BH812" t="s">
        <v>74</v>
      </c>
      <c r="BI812">
        <v>12</v>
      </c>
      <c r="BJ812" t="s">
        <v>4828</v>
      </c>
      <c r="BK812" t="s">
        <v>661</v>
      </c>
      <c r="BL812" t="s">
        <v>1502</v>
      </c>
      <c r="BM812" t="s">
        <v>8105</v>
      </c>
      <c r="BN812" t="s">
        <v>74</v>
      </c>
      <c r="BO812" t="s">
        <v>1112</v>
      </c>
      <c r="BP812" t="s">
        <v>74</v>
      </c>
      <c r="BQ812" t="s">
        <v>74</v>
      </c>
      <c r="BR812" t="s">
        <v>95</v>
      </c>
      <c r="BS812" t="s">
        <v>8137</v>
      </c>
      <c r="BT812" t="str">
        <f>HYPERLINK("https%3A%2F%2Fwww.webofscience.com%2Fwos%2Fwoscc%2Ffull-record%2FWOS:A1991HR98100011","View Full Record in Web of Science")</f>
        <v>View Full Record in Web of Science</v>
      </c>
    </row>
    <row r="813" spans="1:72" x14ac:dyDescent="0.15">
      <c r="A813" t="s">
        <v>72</v>
      </c>
      <c r="B813" t="s">
        <v>8138</v>
      </c>
      <c r="C813" t="s">
        <v>74</v>
      </c>
      <c r="D813" t="s">
        <v>74</v>
      </c>
      <c r="E813" t="s">
        <v>74</v>
      </c>
      <c r="F813" t="s">
        <v>8138</v>
      </c>
      <c r="G813" t="s">
        <v>74</v>
      </c>
      <c r="H813" t="s">
        <v>74</v>
      </c>
      <c r="I813" t="s">
        <v>8139</v>
      </c>
      <c r="J813" t="s">
        <v>4818</v>
      </c>
      <c r="K813" t="s">
        <v>74</v>
      </c>
      <c r="L813" t="s">
        <v>74</v>
      </c>
      <c r="M813" t="s">
        <v>77</v>
      </c>
      <c r="N813" t="s">
        <v>647</v>
      </c>
      <c r="O813" t="s">
        <v>8109</v>
      </c>
      <c r="P813" t="s">
        <v>8110</v>
      </c>
      <c r="Q813" t="s">
        <v>8111</v>
      </c>
      <c r="R813" t="s">
        <v>74</v>
      </c>
      <c r="S813" t="s">
        <v>74</v>
      </c>
      <c r="T813" t="s">
        <v>74</v>
      </c>
      <c r="U813" t="s">
        <v>8140</v>
      </c>
      <c r="V813" t="s">
        <v>8141</v>
      </c>
      <c r="W813" t="s">
        <v>8142</v>
      </c>
      <c r="X813" t="s">
        <v>8143</v>
      </c>
      <c r="Y813" t="s">
        <v>4798</v>
      </c>
      <c r="Z813" t="s">
        <v>74</v>
      </c>
      <c r="AA813" t="s">
        <v>74</v>
      </c>
      <c r="AB813" t="s">
        <v>8144</v>
      </c>
      <c r="AC813" t="s">
        <v>74</v>
      </c>
      <c r="AD813" t="s">
        <v>74</v>
      </c>
      <c r="AE813" t="s">
        <v>74</v>
      </c>
      <c r="AF813" t="s">
        <v>74</v>
      </c>
      <c r="AG813">
        <v>71</v>
      </c>
      <c r="AH813">
        <v>302</v>
      </c>
      <c r="AI813">
        <v>326</v>
      </c>
      <c r="AJ813">
        <v>1</v>
      </c>
      <c r="AK813">
        <v>34</v>
      </c>
      <c r="AL813" t="s">
        <v>4822</v>
      </c>
      <c r="AM813" t="s">
        <v>617</v>
      </c>
      <c r="AN813" t="s">
        <v>4823</v>
      </c>
      <c r="AO813" t="s">
        <v>4824</v>
      </c>
      <c r="AP813" t="s">
        <v>74</v>
      </c>
      <c r="AQ813" t="s">
        <v>74</v>
      </c>
      <c r="AR813" t="s">
        <v>4825</v>
      </c>
      <c r="AS813" t="s">
        <v>4826</v>
      </c>
      <c r="AT813" t="s">
        <v>7872</v>
      </c>
      <c r="AU813">
        <v>1991</v>
      </c>
      <c r="AV813">
        <v>36</v>
      </c>
      <c r="AW813">
        <v>8</v>
      </c>
      <c r="AX813" t="s">
        <v>74</v>
      </c>
      <c r="AY813" t="s">
        <v>74</v>
      </c>
      <c r="AZ813" t="s">
        <v>74</v>
      </c>
      <c r="BA813" t="s">
        <v>74</v>
      </c>
      <c r="BB813">
        <v>1662</v>
      </c>
      <c r="BC813">
        <v>1677</v>
      </c>
      <c r="BD813" t="s">
        <v>74</v>
      </c>
      <c r="BE813" t="s">
        <v>8145</v>
      </c>
      <c r="BF813" t="str">
        <f>HYPERLINK("http://dx.doi.org/10.4319/lo.1991.36.8.1662","http://dx.doi.org/10.4319/lo.1991.36.8.1662")</f>
        <v>http://dx.doi.org/10.4319/lo.1991.36.8.1662</v>
      </c>
      <c r="BG813" t="s">
        <v>74</v>
      </c>
      <c r="BH813" t="s">
        <v>74</v>
      </c>
      <c r="BI813">
        <v>16</v>
      </c>
      <c r="BJ813" t="s">
        <v>4828</v>
      </c>
      <c r="BK813" t="s">
        <v>661</v>
      </c>
      <c r="BL813" t="s">
        <v>1502</v>
      </c>
      <c r="BM813" t="s">
        <v>8105</v>
      </c>
      <c r="BN813" t="s">
        <v>74</v>
      </c>
      <c r="BO813" t="s">
        <v>74</v>
      </c>
      <c r="BP813" t="s">
        <v>74</v>
      </c>
      <c r="BQ813" t="s">
        <v>74</v>
      </c>
      <c r="BR813" t="s">
        <v>95</v>
      </c>
      <c r="BS813" t="s">
        <v>8146</v>
      </c>
      <c r="BT813" t="str">
        <f>HYPERLINK("https%3A%2F%2Fwww.webofscience.com%2Fwos%2Fwoscc%2Ffull-record%2FWOS:A1991HR98100012","View Full Record in Web of Science")</f>
        <v>View Full Record in Web of Science</v>
      </c>
    </row>
    <row r="814" spans="1:72" x14ac:dyDescent="0.15">
      <c r="A814" t="s">
        <v>72</v>
      </c>
      <c r="B814" t="s">
        <v>8147</v>
      </c>
      <c r="C814" t="s">
        <v>74</v>
      </c>
      <c r="D814" t="s">
        <v>74</v>
      </c>
      <c r="E814" t="s">
        <v>74</v>
      </c>
      <c r="F814" t="s">
        <v>8147</v>
      </c>
      <c r="G814" t="s">
        <v>74</v>
      </c>
      <c r="H814" t="s">
        <v>74</v>
      </c>
      <c r="I814" t="s">
        <v>8148</v>
      </c>
      <c r="J814" t="s">
        <v>4818</v>
      </c>
      <c r="K814" t="s">
        <v>74</v>
      </c>
      <c r="L814" t="s">
        <v>74</v>
      </c>
      <c r="M814" t="s">
        <v>77</v>
      </c>
      <c r="N814" t="s">
        <v>647</v>
      </c>
      <c r="O814" t="s">
        <v>8109</v>
      </c>
      <c r="P814" t="s">
        <v>8110</v>
      </c>
      <c r="Q814" t="s">
        <v>8111</v>
      </c>
      <c r="R814" t="s">
        <v>74</v>
      </c>
      <c r="S814" t="s">
        <v>74</v>
      </c>
      <c r="T814" t="s">
        <v>74</v>
      </c>
      <c r="U814" t="s">
        <v>8149</v>
      </c>
      <c r="V814" t="s">
        <v>8150</v>
      </c>
      <c r="W814" t="s">
        <v>8151</v>
      </c>
      <c r="X814" t="s">
        <v>8152</v>
      </c>
      <c r="Y814" t="s">
        <v>8153</v>
      </c>
      <c r="Z814" t="s">
        <v>74</v>
      </c>
      <c r="AA814" t="s">
        <v>74</v>
      </c>
      <c r="AB814" t="s">
        <v>74</v>
      </c>
      <c r="AC814" t="s">
        <v>74</v>
      </c>
      <c r="AD814" t="s">
        <v>74</v>
      </c>
      <c r="AE814" t="s">
        <v>74</v>
      </c>
      <c r="AF814" t="s">
        <v>74</v>
      </c>
      <c r="AG814">
        <v>54</v>
      </c>
      <c r="AH814">
        <v>76</v>
      </c>
      <c r="AI814">
        <v>82</v>
      </c>
      <c r="AJ814">
        <v>3</v>
      </c>
      <c r="AK814">
        <v>19</v>
      </c>
      <c r="AL814" t="s">
        <v>4822</v>
      </c>
      <c r="AM814" t="s">
        <v>617</v>
      </c>
      <c r="AN814" t="s">
        <v>4823</v>
      </c>
      <c r="AO814" t="s">
        <v>4824</v>
      </c>
      <c r="AP814" t="s">
        <v>74</v>
      </c>
      <c r="AQ814" t="s">
        <v>74</v>
      </c>
      <c r="AR814" t="s">
        <v>4825</v>
      </c>
      <c r="AS814" t="s">
        <v>4826</v>
      </c>
      <c r="AT814" t="s">
        <v>7872</v>
      </c>
      <c r="AU814">
        <v>1991</v>
      </c>
      <c r="AV814">
        <v>36</v>
      </c>
      <c r="AW814">
        <v>8</v>
      </c>
      <c r="AX814" t="s">
        <v>74</v>
      </c>
      <c r="AY814" t="s">
        <v>74</v>
      </c>
      <c r="AZ814" t="s">
        <v>74</v>
      </c>
      <c r="BA814" t="s">
        <v>74</v>
      </c>
      <c r="BB814">
        <v>1678</v>
      </c>
      <c r="BC814">
        <v>1688</v>
      </c>
      <c r="BD814" t="s">
        <v>74</v>
      </c>
      <c r="BE814" t="s">
        <v>8154</v>
      </c>
      <c r="BF814" t="str">
        <f>HYPERLINK("http://dx.doi.org/10.4319/lo.1991.36.8.1678","http://dx.doi.org/10.4319/lo.1991.36.8.1678")</f>
        <v>http://dx.doi.org/10.4319/lo.1991.36.8.1678</v>
      </c>
      <c r="BG814" t="s">
        <v>74</v>
      </c>
      <c r="BH814" t="s">
        <v>74</v>
      </c>
      <c r="BI814">
        <v>11</v>
      </c>
      <c r="BJ814" t="s">
        <v>4828</v>
      </c>
      <c r="BK814" t="s">
        <v>661</v>
      </c>
      <c r="BL814" t="s">
        <v>1502</v>
      </c>
      <c r="BM814" t="s">
        <v>8105</v>
      </c>
      <c r="BN814" t="s">
        <v>74</v>
      </c>
      <c r="BO814" t="s">
        <v>74</v>
      </c>
      <c r="BP814" t="s">
        <v>74</v>
      </c>
      <c r="BQ814" t="s">
        <v>74</v>
      </c>
      <c r="BR814" t="s">
        <v>95</v>
      </c>
      <c r="BS814" t="s">
        <v>8155</v>
      </c>
      <c r="BT814" t="str">
        <f>HYPERLINK("https%3A%2F%2Fwww.webofscience.com%2Fwos%2Fwoscc%2Ffull-record%2FWOS:A1991HR98100013","View Full Record in Web of Science")</f>
        <v>View Full Record in Web of Science</v>
      </c>
    </row>
    <row r="815" spans="1:72" x14ac:dyDescent="0.15">
      <c r="A815" t="s">
        <v>72</v>
      </c>
      <c r="B815" t="s">
        <v>8156</v>
      </c>
      <c r="C815" t="s">
        <v>74</v>
      </c>
      <c r="D815" t="s">
        <v>74</v>
      </c>
      <c r="E815" t="s">
        <v>74</v>
      </c>
      <c r="F815" t="s">
        <v>8156</v>
      </c>
      <c r="G815" t="s">
        <v>74</v>
      </c>
      <c r="H815" t="s">
        <v>74</v>
      </c>
      <c r="I815" t="s">
        <v>8157</v>
      </c>
      <c r="J815" t="s">
        <v>4818</v>
      </c>
      <c r="K815" t="s">
        <v>74</v>
      </c>
      <c r="L815" t="s">
        <v>74</v>
      </c>
      <c r="M815" t="s">
        <v>77</v>
      </c>
      <c r="N815" t="s">
        <v>647</v>
      </c>
      <c r="O815" t="s">
        <v>8109</v>
      </c>
      <c r="P815" t="s">
        <v>8110</v>
      </c>
      <c r="Q815" t="s">
        <v>8111</v>
      </c>
      <c r="R815" t="s">
        <v>74</v>
      </c>
      <c r="S815" t="s">
        <v>74</v>
      </c>
      <c r="T815" t="s">
        <v>74</v>
      </c>
      <c r="U815" t="s">
        <v>8158</v>
      </c>
      <c r="V815" t="s">
        <v>8159</v>
      </c>
      <c r="W815" t="s">
        <v>8160</v>
      </c>
      <c r="X815" t="s">
        <v>8161</v>
      </c>
      <c r="Y815" t="s">
        <v>8162</v>
      </c>
      <c r="Z815" t="s">
        <v>74</v>
      </c>
      <c r="AA815" t="s">
        <v>74</v>
      </c>
      <c r="AB815" t="s">
        <v>74</v>
      </c>
      <c r="AC815" t="s">
        <v>74</v>
      </c>
      <c r="AD815" t="s">
        <v>74</v>
      </c>
      <c r="AE815" t="s">
        <v>74</v>
      </c>
      <c r="AF815" t="s">
        <v>74</v>
      </c>
      <c r="AG815">
        <v>66</v>
      </c>
      <c r="AH815">
        <v>88</v>
      </c>
      <c r="AI815">
        <v>97</v>
      </c>
      <c r="AJ815">
        <v>2</v>
      </c>
      <c r="AK815">
        <v>11</v>
      </c>
      <c r="AL815" t="s">
        <v>4822</v>
      </c>
      <c r="AM815" t="s">
        <v>617</v>
      </c>
      <c r="AN815" t="s">
        <v>4823</v>
      </c>
      <c r="AO815" t="s">
        <v>4824</v>
      </c>
      <c r="AP815" t="s">
        <v>74</v>
      </c>
      <c r="AQ815" t="s">
        <v>74</v>
      </c>
      <c r="AR815" t="s">
        <v>4825</v>
      </c>
      <c r="AS815" t="s">
        <v>4826</v>
      </c>
      <c r="AT815" t="s">
        <v>7872</v>
      </c>
      <c r="AU815">
        <v>1991</v>
      </c>
      <c r="AV815">
        <v>36</v>
      </c>
      <c r="AW815">
        <v>8</v>
      </c>
      <c r="AX815" t="s">
        <v>74</v>
      </c>
      <c r="AY815" t="s">
        <v>74</v>
      </c>
      <c r="AZ815" t="s">
        <v>74</v>
      </c>
      <c r="BA815" t="s">
        <v>74</v>
      </c>
      <c r="BB815">
        <v>1689</v>
      </c>
      <c r="BC815">
        <v>1700</v>
      </c>
      <c r="BD815" t="s">
        <v>74</v>
      </c>
      <c r="BE815" t="s">
        <v>8163</v>
      </c>
      <c r="BF815" t="str">
        <f>HYPERLINK("http://dx.doi.org/10.4319/lo.1991.36.8.1689","http://dx.doi.org/10.4319/lo.1991.36.8.1689")</f>
        <v>http://dx.doi.org/10.4319/lo.1991.36.8.1689</v>
      </c>
      <c r="BG815" t="s">
        <v>74</v>
      </c>
      <c r="BH815" t="s">
        <v>74</v>
      </c>
      <c r="BI815">
        <v>12</v>
      </c>
      <c r="BJ815" t="s">
        <v>4828</v>
      </c>
      <c r="BK815" t="s">
        <v>661</v>
      </c>
      <c r="BL815" t="s">
        <v>1502</v>
      </c>
      <c r="BM815" t="s">
        <v>8105</v>
      </c>
      <c r="BN815" t="s">
        <v>74</v>
      </c>
      <c r="BO815" t="s">
        <v>1112</v>
      </c>
      <c r="BP815" t="s">
        <v>74</v>
      </c>
      <c r="BQ815" t="s">
        <v>74</v>
      </c>
      <c r="BR815" t="s">
        <v>95</v>
      </c>
      <c r="BS815" t="s">
        <v>8164</v>
      </c>
      <c r="BT815" t="str">
        <f>HYPERLINK("https%3A%2F%2Fwww.webofscience.com%2Fwos%2Fwoscc%2Ffull-record%2FWOS:A1991HR98100014","View Full Record in Web of Science")</f>
        <v>View Full Record in Web of Science</v>
      </c>
    </row>
    <row r="816" spans="1:72" x14ac:dyDescent="0.15">
      <c r="A816" t="s">
        <v>72</v>
      </c>
      <c r="B816" t="s">
        <v>8165</v>
      </c>
      <c r="C816" t="s">
        <v>74</v>
      </c>
      <c r="D816" t="s">
        <v>74</v>
      </c>
      <c r="E816" t="s">
        <v>74</v>
      </c>
      <c r="F816" t="s">
        <v>8165</v>
      </c>
      <c r="G816" t="s">
        <v>74</v>
      </c>
      <c r="H816" t="s">
        <v>74</v>
      </c>
      <c r="I816" t="s">
        <v>8166</v>
      </c>
      <c r="J816" t="s">
        <v>4818</v>
      </c>
      <c r="K816" t="s">
        <v>74</v>
      </c>
      <c r="L816" t="s">
        <v>74</v>
      </c>
      <c r="M816" t="s">
        <v>77</v>
      </c>
      <c r="N816" t="s">
        <v>647</v>
      </c>
      <c r="O816" t="s">
        <v>8109</v>
      </c>
      <c r="P816" t="s">
        <v>8110</v>
      </c>
      <c r="Q816" t="s">
        <v>8111</v>
      </c>
      <c r="R816" t="s">
        <v>74</v>
      </c>
      <c r="S816" t="s">
        <v>74</v>
      </c>
      <c r="T816" t="s">
        <v>74</v>
      </c>
      <c r="U816" t="s">
        <v>8167</v>
      </c>
      <c r="V816" t="s">
        <v>8168</v>
      </c>
      <c r="W816" t="s">
        <v>74</v>
      </c>
      <c r="X816" t="s">
        <v>74</v>
      </c>
      <c r="Y816" t="s">
        <v>8169</v>
      </c>
      <c r="Z816" t="s">
        <v>74</v>
      </c>
      <c r="AA816" t="s">
        <v>74</v>
      </c>
      <c r="AB816" t="s">
        <v>74</v>
      </c>
      <c r="AC816" t="s">
        <v>74</v>
      </c>
      <c r="AD816" t="s">
        <v>74</v>
      </c>
      <c r="AE816" t="s">
        <v>74</v>
      </c>
      <c r="AF816" t="s">
        <v>74</v>
      </c>
      <c r="AG816">
        <v>26</v>
      </c>
      <c r="AH816">
        <v>607</v>
      </c>
      <c r="AI816">
        <v>679</v>
      </c>
      <c r="AJ816">
        <v>1</v>
      </c>
      <c r="AK816">
        <v>87</v>
      </c>
      <c r="AL816" t="s">
        <v>4822</v>
      </c>
      <c r="AM816" t="s">
        <v>617</v>
      </c>
      <c r="AN816" t="s">
        <v>4823</v>
      </c>
      <c r="AO816" t="s">
        <v>4824</v>
      </c>
      <c r="AP816" t="s">
        <v>74</v>
      </c>
      <c r="AQ816" t="s">
        <v>74</v>
      </c>
      <c r="AR816" t="s">
        <v>4825</v>
      </c>
      <c r="AS816" t="s">
        <v>4826</v>
      </c>
      <c r="AT816" t="s">
        <v>7872</v>
      </c>
      <c r="AU816">
        <v>1991</v>
      </c>
      <c r="AV816">
        <v>36</v>
      </c>
      <c r="AW816">
        <v>8</v>
      </c>
      <c r="AX816" t="s">
        <v>74</v>
      </c>
      <c r="AY816" t="s">
        <v>74</v>
      </c>
      <c r="AZ816" t="s">
        <v>74</v>
      </c>
      <c r="BA816" t="s">
        <v>74</v>
      </c>
      <c r="BB816">
        <v>1793</v>
      </c>
      <c r="BC816">
        <v>1802</v>
      </c>
      <c r="BD816" t="s">
        <v>74</v>
      </c>
      <c r="BE816" t="s">
        <v>8170</v>
      </c>
      <c r="BF816" t="str">
        <f>HYPERLINK("http://dx.doi.org/10.4319/lo.1991.36.8.1793","http://dx.doi.org/10.4319/lo.1991.36.8.1793")</f>
        <v>http://dx.doi.org/10.4319/lo.1991.36.8.1793</v>
      </c>
      <c r="BG816" t="s">
        <v>74</v>
      </c>
      <c r="BH816" t="s">
        <v>74</v>
      </c>
      <c r="BI816">
        <v>10</v>
      </c>
      <c r="BJ816" t="s">
        <v>4828</v>
      </c>
      <c r="BK816" t="s">
        <v>661</v>
      </c>
      <c r="BL816" t="s">
        <v>1502</v>
      </c>
      <c r="BM816" t="s">
        <v>8105</v>
      </c>
      <c r="BN816" t="s">
        <v>74</v>
      </c>
      <c r="BO816" t="s">
        <v>1112</v>
      </c>
      <c r="BP816" t="s">
        <v>74</v>
      </c>
      <c r="BQ816" t="s">
        <v>74</v>
      </c>
      <c r="BR816" t="s">
        <v>95</v>
      </c>
      <c r="BS816" t="s">
        <v>8171</v>
      </c>
      <c r="BT816" t="str">
        <f>HYPERLINK("https%3A%2F%2Fwww.webofscience.com%2Fwos%2Fwoscc%2Ffull-record%2FWOS:A1991HR98100022","View Full Record in Web of Science")</f>
        <v>View Full Record in Web of Science</v>
      </c>
    </row>
    <row r="817" spans="1:72" x14ac:dyDescent="0.15">
      <c r="A817" t="s">
        <v>72</v>
      </c>
      <c r="B817" t="s">
        <v>8172</v>
      </c>
      <c r="C817" t="s">
        <v>74</v>
      </c>
      <c r="D817" t="s">
        <v>74</v>
      </c>
      <c r="E817" t="s">
        <v>74</v>
      </c>
      <c r="F817" t="s">
        <v>8172</v>
      </c>
      <c r="G817" t="s">
        <v>74</v>
      </c>
      <c r="H817" t="s">
        <v>74</v>
      </c>
      <c r="I817" t="s">
        <v>8173</v>
      </c>
      <c r="J817" t="s">
        <v>4818</v>
      </c>
      <c r="K817" t="s">
        <v>74</v>
      </c>
      <c r="L817" t="s">
        <v>74</v>
      </c>
      <c r="M817" t="s">
        <v>77</v>
      </c>
      <c r="N817" t="s">
        <v>647</v>
      </c>
      <c r="O817" t="s">
        <v>8109</v>
      </c>
      <c r="P817" t="s">
        <v>8110</v>
      </c>
      <c r="Q817" t="s">
        <v>8111</v>
      </c>
      <c r="R817" t="s">
        <v>74</v>
      </c>
      <c r="S817" t="s">
        <v>74</v>
      </c>
      <c r="T817" t="s">
        <v>74</v>
      </c>
      <c r="U817" t="s">
        <v>8174</v>
      </c>
      <c r="V817" t="s">
        <v>8175</v>
      </c>
      <c r="W817" t="s">
        <v>74</v>
      </c>
      <c r="X817" t="s">
        <v>74</v>
      </c>
      <c r="Y817" t="s">
        <v>8176</v>
      </c>
      <c r="Z817" t="s">
        <v>74</v>
      </c>
      <c r="AA817" t="s">
        <v>4067</v>
      </c>
      <c r="AB817" t="s">
        <v>74</v>
      </c>
      <c r="AC817" t="s">
        <v>74</v>
      </c>
      <c r="AD817" t="s">
        <v>74</v>
      </c>
      <c r="AE817" t="s">
        <v>74</v>
      </c>
      <c r="AF817" t="s">
        <v>74</v>
      </c>
      <c r="AG817">
        <v>70</v>
      </c>
      <c r="AH817">
        <v>158</v>
      </c>
      <c r="AI817">
        <v>167</v>
      </c>
      <c r="AJ817">
        <v>0</v>
      </c>
      <c r="AK817">
        <v>15</v>
      </c>
      <c r="AL817" t="s">
        <v>4822</v>
      </c>
      <c r="AM817" t="s">
        <v>617</v>
      </c>
      <c r="AN817" t="s">
        <v>4823</v>
      </c>
      <c r="AO817" t="s">
        <v>4824</v>
      </c>
      <c r="AP817" t="s">
        <v>74</v>
      </c>
      <c r="AQ817" t="s">
        <v>74</v>
      </c>
      <c r="AR817" t="s">
        <v>4825</v>
      </c>
      <c r="AS817" t="s">
        <v>4826</v>
      </c>
      <c r="AT817" t="s">
        <v>7872</v>
      </c>
      <c r="AU817">
        <v>1991</v>
      </c>
      <c r="AV817">
        <v>36</v>
      </c>
      <c r="AW817">
        <v>8</v>
      </c>
      <c r="AX817" t="s">
        <v>74</v>
      </c>
      <c r="AY817" t="s">
        <v>74</v>
      </c>
      <c r="AZ817" t="s">
        <v>74</v>
      </c>
      <c r="BA817" t="s">
        <v>74</v>
      </c>
      <c r="BB817">
        <v>1865</v>
      </c>
      <c r="BC817">
        <v>1878</v>
      </c>
      <c r="BD817" t="s">
        <v>74</v>
      </c>
      <c r="BE817" t="s">
        <v>8177</v>
      </c>
      <c r="BF817" t="str">
        <f>HYPERLINK("http://dx.doi.org/10.4319/lo.1991.36.8.1865","http://dx.doi.org/10.4319/lo.1991.36.8.1865")</f>
        <v>http://dx.doi.org/10.4319/lo.1991.36.8.1865</v>
      </c>
      <c r="BG817" t="s">
        <v>74</v>
      </c>
      <c r="BH817" t="s">
        <v>74</v>
      </c>
      <c r="BI817">
        <v>14</v>
      </c>
      <c r="BJ817" t="s">
        <v>4828</v>
      </c>
      <c r="BK817" t="s">
        <v>661</v>
      </c>
      <c r="BL817" t="s">
        <v>1502</v>
      </c>
      <c r="BM817" t="s">
        <v>8105</v>
      </c>
      <c r="BN817" t="s">
        <v>74</v>
      </c>
      <c r="BO817" t="s">
        <v>975</v>
      </c>
      <c r="BP817" t="s">
        <v>74</v>
      </c>
      <c r="BQ817" t="s">
        <v>74</v>
      </c>
      <c r="BR817" t="s">
        <v>95</v>
      </c>
      <c r="BS817" t="s">
        <v>8178</v>
      </c>
      <c r="BT817" t="str">
        <f>HYPERLINK("https%3A%2F%2Fwww.webofscience.com%2Fwos%2Fwoscc%2Ffull-record%2FWOS:A1991HR98100027","View Full Record in Web of Science")</f>
        <v>View Full Record in Web of Science</v>
      </c>
    </row>
    <row r="818" spans="1:72" x14ac:dyDescent="0.15">
      <c r="A818" t="s">
        <v>72</v>
      </c>
      <c r="B818" t="s">
        <v>8179</v>
      </c>
      <c r="C818" t="s">
        <v>74</v>
      </c>
      <c r="D818" t="s">
        <v>74</v>
      </c>
      <c r="E818" t="s">
        <v>74</v>
      </c>
      <c r="F818" t="s">
        <v>8179</v>
      </c>
      <c r="G818" t="s">
        <v>74</v>
      </c>
      <c r="H818" t="s">
        <v>74</v>
      </c>
      <c r="I818" t="s">
        <v>8180</v>
      </c>
      <c r="J818" t="s">
        <v>4818</v>
      </c>
      <c r="K818" t="s">
        <v>74</v>
      </c>
      <c r="L818" t="s">
        <v>74</v>
      </c>
      <c r="M818" t="s">
        <v>77</v>
      </c>
      <c r="N818" t="s">
        <v>647</v>
      </c>
      <c r="O818" t="s">
        <v>8109</v>
      </c>
      <c r="P818" t="s">
        <v>8110</v>
      </c>
      <c r="Q818" t="s">
        <v>8111</v>
      </c>
      <c r="R818" t="s">
        <v>74</v>
      </c>
      <c r="S818" t="s">
        <v>74</v>
      </c>
      <c r="T818" t="s">
        <v>74</v>
      </c>
      <c r="U818" t="s">
        <v>8181</v>
      </c>
      <c r="V818" t="s">
        <v>8182</v>
      </c>
      <c r="W818" t="s">
        <v>74</v>
      </c>
      <c r="X818" t="s">
        <v>74</v>
      </c>
      <c r="Y818" t="s">
        <v>8183</v>
      </c>
      <c r="Z818" t="s">
        <v>74</v>
      </c>
      <c r="AA818" t="s">
        <v>74</v>
      </c>
      <c r="AB818" t="s">
        <v>5491</v>
      </c>
      <c r="AC818" t="s">
        <v>74</v>
      </c>
      <c r="AD818" t="s">
        <v>74</v>
      </c>
      <c r="AE818" t="s">
        <v>74</v>
      </c>
      <c r="AF818" t="s">
        <v>74</v>
      </c>
      <c r="AG818">
        <v>20</v>
      </c>
      <c r="AH818">
        <v>76</v>
      </c>
      <c r="AI818">
        <v>81</v>
      </c>
      <c r="AJ818">
        <v>0</v>
      </c>
      <c r="AK818">
        <v>6</v>
      </c>
      <c r="AL818" t="s">
        <v>4822</v>
      </c>
      <c r="AM818" t="s">
        <v>617</v>
      </c>
      <c r="AN818" t="s">
        <v>4823</v>
      </c>
      <c r="AO818" t="s">
        <v>4824</v>
      </c>
      <c r="AP818" t="s">
        <v>74</v>
      </c>
      <c r="AQ818" t="s">
        <v>74</v>
      </c>
      <c r="AR818" t="s">
        <v>4825</v>
      </c>
      <c r="AS818" t="s">
        <v>4826</v>
      </c>
      <c r="AT818" t="s">
        <v>7872</v>
      </c>
      <c r="AU818">
        <v>1991</v>
      </c>
      <c r="AV818">
        <v>36</v>
      </c>
      <c r="AW818">
        <v>8</v>
      </c>
      <c r="AX818" t="s">
        <v>74</v>
      </c>
      <c r="AY818" t="s">
        <v>74</v>
      </c>
      <c r="AZ818" t="s">
        <v>74</v>
      </c>
      <c r="BA818" t="s">
        <v>74</v>
      </c>
      <c r="BB818">
        <v>1879</v>
      </c>
      <c r="BC818">
        <v>1885</v>
      </c>
      <c r="BD818" t="s">
        <v>74</v>
      </c>
      <c r="BE818" t="s">
        <v>8184</v>
      </c>
      <c r="BF818" t="str">
        <f>HYPERLINK("http://dx.doi.org/10.4319/lo.1991.36.8.1879","http://dx.doi.org/10.4319/lo.1991.36.8.1879")</f>
        <v>http://dx.doi.org/10.4319/lo.1991.36.8.1879</v>
      </c>
      <c r="BG818" t="s">
        <v>74</v>
      </c>
      <c r="BH818" t="s">
        <v>74</v>
      </c>
      <c r="BI818">
        <v>7</v>
      </c>
      <c r="BJ818" t="s">
        <v>4828</v>
      </c>
      <c r="BK818" t="s">
        <v>661</v>
      </c>
      <c r="BL818" t="s">
        <v>1502</v>
      </c>
      <c r="BM818" t="s">
        <v>8105</v>
      </c>
      <c r="BN818" t="s">
        <v>74</v>
      </c>
      <c r="BO818" t="s">
        <v>1112</v>
      </c>
      <c r="BP818" t="s">
        <v>74</v>
      </c>
      <c r="BQ818" t="s">
        <v>74</v>
      </c>
      <c r="BR818" t="s">
        <v>95</v>
      </c>
      <c r="BS818" t="s">
        <v>8185</v>
      </c>
      <c r="BT818" t="str">
        <f>HYPERLINK("https%3A%2F%2Fwww.webofscience.com%2Fwos%2Fwoscc%2Ffull-record%2FWOS:A1991HR98100028","View Full Record in Web of Science")</f>
        <v>View Full Record in Web of Science</v>
      </c>
    </row>
    <row r="819" spans="1:72" x14ac:dyDescent="0.15">
      <c r="A819" t="s">
        <v>72</v>
      </c>
      <c r="B819" t="s">
        <v>8186</v>
      </c>
      <c r="C819" t="s">
        <v>74</v>
      </c>
      <c r="D819" t="s">
        <v>74</v>
      </c>
      <c r="E819" t="s">
        <v>74</v>
      </c>
      <c r="F819" t="s">
        <v>8186</v>
      </c>
      <c r="G819" t="s">
        <v>74</v>
      </c>
      <c r="H819" t="s">
        <v>74</v>
      </c>
      <c r="I819" t="s">
        <v>8187</v>
      </c>
      <c r="J819" t="s">
        <v>4818</v>
      </c>
      <c r="K819" t="s">
        <v>74</v>
      </c>
      <c r="L819" t="s">
        <v>74</v>
      </c>
      <c r="M819" t="s">
        <v>77</v>
      </c>
      <c r="N819" t="s">
        <v>647</v>
      </c>
      <c r="O819" t="s">
        <v>8109</v>
      </c>
      <c r="P819" t="s">
        <v>8110</v>
      </c>
      <c r="Q819" t="s">
        <v>8111</v>
      </c>
      <c r="R819" t="s">
        <v>74</v>
      </c>
      <c r="S819" t="s">
        <v>74</v>
      </c>
      <c r="T819" t="s">
        <v>74</v>
      </c>
      <c r="U819" t="s">
        <v>8188</v>
      </c>
      <c r="V819" t="s">
        <v>8189</v>
      </c>
      <c r="W819" t="s">
        <v>74</v>
      </c>
      <c r="X819" t="s">
        <v>74</v>
      </c>
      <c r="Y819" t="s">
        <v>8190</v>
      </c>
      <c r="Z819" t="s">
        <v>74</v>
      </c>
      <c r="AA819" t="s">
        <v>74</v>
      </c>
      <c r="AB819" t="s">
        <v>74</v>
      </c>
      <c r="AC819" t="s">
        <v>74</v>
      </c>
      <c r="AD819" t="s">
        <v>74</v>
      </c>
      <c r="AE819" t="s">
        <v>74</v>
      </c>
      <c r="AF819" t="s">
        <v>74</v>
      </c>
      <c r="AG819">
        <v>61</v>
      </c>
      <c r="AH819">
        <v>99</v>
      </c>
      <c r="AI819">
        <v>104</v>
      </c>
      <c r="AJ819">
        <v>1</v>
      </c>
      <c r="AK819">
        <v>15</v>
      </c>
      <c r="AL819" t="s">
        <v>4822</v>
      </c>
      <c r="AM819" t="s">
        <v>617</v>
      </c>
      <c r="AN819" t="s">
        <v>4823</v>
      </c>
      <c r="AO819" t="s">
        <v>4824</v>
      </c>
      <c r="AP819" t="s">
        <v>74</v>
      </c>
      <c r="AQ819" t="s">
        <v>74</v>
      </c>
      <c r="AR819" t="s">
        <v>4825</v>
      </c>
      <c r="AS819" t="s">
        <v>4826</v>
      </c>
      <c r="AT819" t="s">
        <v>7872</v>
      </c>
      <c r="AU819">
        <v>1991</v>
      </c>
      <c r="AV819">
        <v>36</v>
      </c>
      <c r="AW819">
        <v>8</v>
      </c>
      <c r="AX819" t="s">
        <v>74</v>
      </c>
      <c r="AY819" t="s">
        <v>74</v>
      </c>
      <c r="AZ819" t="s">
        <v>74</v>
      </c>
      <c r="BA819" t="s">
        <v>74</v>
      </c>
      <c r="BB819">
        <v>1886</v>
      </c>
      <c r="BC819">
        <v>1898</v>
      </c>
      <c r="BD819" t="s">
        <v>74</v>
      </c>
      <c r="BE819" t="s">
        <v>8191</v>
      </c>
      <c r="BF819" t="str">
        <f>HYPERLINK("http://dx.doi.org/10.4319/lo.1991.36.8.1886","http://dx.doi.org/10.4319/lo.1991.36.8.1886")</f>
        <v>http://dx.doi.org/10.4319/lo.1991.36.8.1886</v>
      </c>
      <c r="BG819" t="s">
        <v>74</v>
      </c>
      <c r="BH819" t="s">
        <v>74</v>
      </c>
      <c r="BI819">
        <v>13</v>
      </c>
      <c r="BJ819" t="s">
        <v>4828</v>
      </c>
      <c r="BK819" t="s">
        <v>661</v>
      </c>
      <c r="BL819" t="s">
        <v>1502</v>
      </c>
      <c r="BM819" t="s">
        <v>8105</v>
      </c>
      <c r="BN819" t="s">
        <v>74</v>
      </c>
      <c r="BO819" t="s">
        <v>1112</v>
      </c>
      <c r="BP819" t="s">
        <v>74</v>
      </c>
      <c r="BQ819" t="s">
        <v>74</v>
      </c>
      <c r="BR819" t="s">
        <v>95</v>
      </c>
      <c r="BS819" t="s">
        <v>8192</v>
      </c>
      <c r="BT819" t="str">
        <f>HYPERLINK("https%3A%2F%2Fwww.webofscience.com%2Fwos%2Fwoscc%2Ffull-record%2FWOS:A1991HR98100029","View Full Record in Web of Science")</f>
        <v>View Full Record in Web of Science</v>
      </c>
    </row>
    <row r="820" spans="1:72" x14ac:dyDescent="0.15">
      <c r="A820" t="s">
        <v>72</v>
      </c>
      <c r="B820" t="s">
        <v>8193</v>
      </c>
      <c r="C820" t="s">
        <v>74</v>
      </c>
      <c r="D820" t="s">
        <v>74</v>
      </c>
      <c r="E820" t="s">
        <v>74</v>
      </c>
      <c r="F820" t="s">
        <v>8193</v>
      </c>
      <c r="G820" t="s">
        <v>74</v>
      </c>
      <c r="H820" t="s">
        <v>74</v>
      </c>
      <c r="I820" t="s">
        <v>8194</v>
      </c>
      <c r="J820" t="s">
        <v>4818</v>
      </c>
      <c r="K820" t="s">
        <v>74</v>
      </c>
      <c r="L820" t="s">
        <v>74</v>
      </c>
      <c r="M820" t="s">
        <v>77</v>
      </c>
      <c r="N820" t="s">
        <v>647</v>
      </c>
      <c r="O820" t="s">
        <v>8109</v>
      </c>
      <c r="P820" t="s">
        <v>8110</v>
      </c>
      <c r="Q820" t="s">
        <v>8111</v>
      </c>
      <c r="R820" t="s">
        <v>74</v>
      </c>
      <c r="S820" t="s">
        <v>74</v>
      </c>
      <c r="T820" t="s">
        <v>74</v>
      </c>
      <c r="U820" t="s">
        <v>8195</v>
      </c>
      <c r="V820" t="s">
        <v>8196</v>
      </c>
      <c r="W820" t="s">
        <v>8197</v>
      </c>
      <c r="X820" t="s">
        <v>8198</v>
      </c>
      <c r="Y820" t="s">
        <v>8199</v>
      </c>
      <c r="Z820" t="s">
        <v>74</v>
      </c>
      <c r="AA820" t="s">
        <v>8200</v>
      </c>
      <c r="AB820" t="s">
        <v>8201</v>
      </c>
      <c r="AC820" t="s">
        <v>74</v>
      </c>
      <c r="AD820" t="s">
        <v>74</v>
      </c>
      <c r="AE820" t="s">
        <v>74</v>
      </c>
      <c r="AF820" t="s">
        <v>74</v>
      </c>
      <c r="AG820">
        <v>141</v>
      </c>
      <c r="AH820">
        <v>59</v>
      </c>
      <c r="AI820">
        <v>62</v>
      </c>
      <c r="AJ820">
        <v>1</v>
      </c>
      <c r="AK820">
        <v>9</v>
      </c>
      <c r="AL820" t="s">
        <v>4822</v>
      </c>
      <c r="AM820" t="s">
        <v>617</v>
      </c>
      <c r="AN820" t="s">
        <v>4823</v>
      </c>
      <c r="AO820" t="s">
        <v>4824</v>
      </c>
      <c r="AP820" t="s">
        <v>74</v>
      </c>
      <c r="AQ820" t="s">
        <v>74</v>
      </c>
      <c r="AR820" t="s">
        <v>4825</v>
      </c>
      <c r="AS820" t="s">
        <v>4826</v>
      </c>
      <c r="AT820" t="s">
        <v>7872</v>
      </c>
      <c r="AU820">
        <v>1991</v>
      </c>
      <c r="AV820">
        <v>36</v>
      </c>
      <c r="AW820">
        <v>8</v>
      </c>
      <c r="AX820" t="s">
        <v>74</v>
      </c>
      <c r="AY820" t="s">
        <v>74</v>
      </c>
      <c r="AZ820" t="s">
        <v>74</v>
      </c>
      <c r="BA820" t="s">
        <v>74</v>
      </c>
      <c r="BB820">
        <v>1899</v>
      </c>
      <c r="BC820">
        <v>1918</v>
      </c>
      <c r="BD820" t="s">
        <v>74</v>
      </c>
      <c r="BE820" t="s">
        <v>8202</v>
      </c>
      <c r="BF820" t="str">
        <f>HYPERLINK("http://dx.doi.org/10.4319/lo.1991.36.8.1899","http://dx.doi.org/10.4319/lo.1991.36.8.1899")</f>
        <v>http://dx.doi.org/10.4319/lo.1991.36.8.1899</v>
      </c>
      <c r="BG820" t="s">
        <v>74</v>
      </c>
      <c r="BH820" t="s">
        <v>74</v>
      </c>
      <c r="BI820">
        <v>20</v>
      </c>
      <c r="BJ820" t="s">
        <v>4828</v>
      </c>
      <c r="BK820" t="s">
        <v>661</v>
      </c>
      <c r="BL820" t="s">
        <v>1502</v>
      </c>
      <c r="BM820" t="s">
        <v>8105</v>
      </c>
      <c r="BN820" t="s">
        <v>74</v>
      </c>
      <c r="BO820" t="s">
        <v>1112</v>
      </c>
      <c r="BP820" t="s">
        <v>74</v>
      </c>
      <c r="BQ820" t="s">
        <v>74</v>
      </c>
      <c r="BR820" t="s">
        <v>95</v>
      </c>
      <c r="BS820" t="s">
        <v>8203</v>
      </c>
      <c r="BT820" t="str">
        <f>HYPERLINK("https%3A%2F%2Fwww.webofscience.com%2Fwos%2Fwoscc%2Ffull-record%2FWOS:A1991HR98100030","View Full Record in Web of Science")</f>
        <v>View Full Record in Web of Science</v>
      </c>
    </row>
    <row r="821" spans="1:72" x14ac:dyDescent="0.15">
      <c r="A821" t="s">
        <v>72</v>
      </c>
      <c r="B821" t="s">
        <v>8204</v>
      </c>
      <c r="C821" t="s">
        <v>74</v>
      </c>
      <c r="D821" t="s">
        <v>74</v>
      </c>
      <c r="E821" t="s">
        <v>74</v>
      </c>
      <c r="F821" t="s">
        <v>8204</v>
      </c>
      <c r="G821" t="s">
        <v>74</v>
      </c>
      <c r="H821" t="s">
        <v>74</v>
      </c>
      <c r="I821" t="s">
        <v>8205</v>
      </c>
      <c r="J821" t="s">
        <v>4818</v>
      </c>
      <c r="K821" t="s">
        <v>74</v>
      </c>
      <c r="L821" t="s">
        <v>74</v>
      </c>
      <c r="M821" t="s">
        <v>77</v>
      </c>
      <c r="N821" t="s">
        <v>647</v>
      </c>
      <c r="O821" t="s">
        <v>8109</v>
      </c>
      <c r="P821" t="s">
        <v>8110</v>
      </c>
      <c r="Q821" t="s">
        <v>8111</v>
      </c>
      <c r="R821" t="s">
        <v>74</v>
      </c>
      <c r="S821" t="s">
        <v>74</v>
      </c>
      <c r="T821" t="s">
        <v>74</v>
      </c>
      <c r="U821" t="s">
        <v>74</v>
      </c>
      <c r="V821" t="s">
        <v>8206</v>
      </c>
      <c r="W821" t="s">
        <v>8207</v>
      </c>
      <c r="X821" t="s">
        <v>8208</v>
      </c>
      <c r="Y821" t="s">
        <v>8209</v>
      </c>
      <c r="Z821" t="s">
        <v>74</v>
      </c>
      <c r="AA821" t="s">
        <v>74</v>
      </c>
      <c r="AB821" t="s">
        <v>74</v>
      </c>
      <c r="AC821" t="s">
        <v>74</v>
      </c>
      <c r="AD821" t="s">
        <v>74</v>
      </c>
      <c r="AE821" t="s">
        <v>74</v>
      </c>
      <c r="AF821" t="s">
        <v>74</v>
      </c>
      <c r="AG821">
        <v>23</v>
      </c>
      <c r="AH821">
        <v>28</v>
      </c>
      <c r="AI821">
        <v>30</v>
      </c>
      <c r="AJ821">
        <v>0</v>
      </c>
      <c r="AK821">
        <v>15</v>
      </c>
      <c r="AL821" t="s">
        <v>4822</v>
      </c>
      <c r="AM821" t="s">
        <v>617</v>
      </c>
      <c r="AN821" t="s">
        <v>4823</v>
      </c>
      <c r="AO821" t="s">
        <v>4824</v>
      </c>
      <c r="AP821" t="s">
        <v>74</v>
      </c>
      <c r="AQ821" t="s">
        <v>74</v>
      </c>
      <c r="AR821" t="s">
        <v>4825</v>
      </c>
      <c r="AS821" t="s">
        <v>4826</v>
      </c>
      <c r="AT821" t="s">
        <v>7872</v>
      </c>
      <c r="AU821">
        <v>1991</v>
      </c>
      <c r="AV821">
        <v>36</v>
      </c>
      <c r="AW821">
        <v>8</v>
      </c>
      <c r="AX821" t="s">
        <v>74</v>
      </c>
      <c r="AY821" t="s">
        <v>74</v>
      </c>
      <c r="AZ821" t="s">
        <v>74</v>
      </c>
      <c r="BA821" t="s">
        <v>74</v>
      </c>
      <c r="BB821">
        <v>1919</v>
      </c>
      <c r="BC821">
        <v>1927</v>
      </c>
      <c r="BD821" t="s">
        <v>74</v>
      </c>
      <c r="BE821" t="s">
        <v>8210</v>
      </c>
      <c r="BF821" t="str">
        <f>HYPERLINK("http://dx.doi.org/10.4319/lo.1991.36.8.1919","http://dx.doi.org/10.4319/lo.1991.36.8.1919")</f>
        <v>http://dx.doi.org/10.4319/lo.1991.36.8.1919</v>
      </c>
      <c r="BG821" t="s">
        <v>74</v>
      </c>
      <c r="BH821" t="s">
        <v>74</v>
      </c>
      <c r="BI821">
        <v>9</v>
      </c>
      <c r="BJ821" t="s">
        <v>4828</v>
      </c>
      <c r="BK821" t="s">
        <v>661</v>
      </c>
      <c r="BL821" t="s">
        <v>1502</v>
      </c>
      <c r="BM821" t="s">
        <v>8105</v>
      </c>
      <c r="BN821" t="s">
        <v>74</v>
      </c>
      <c r="BO821" t="s">
        <v>1112</v>
      </c>
      <c r="BP821" t="s">
        <v>74</v>
      </c>
      <c r="BQ821" t="s">
        <v>74</v>
      </c>
      <c r="BR821" t="s">
        <v>95</v>
      </c>
      <c r="BS821" t="s">
        <v>8211</v>
      </c>
      <c r="BT821" t="str">
        <f>HYPERLINK("https%3A%2F%2Fwww.webofscience.com%2Fwos%2Fwoscc%2Ffull-record%2FWOS:A1991HR98100031","View Full Record in Web of Science")</f>
        <v>View Full Record in Web of Science</v>
      </c>
    </row>
    <row r="822" spans="1:72" x14ac:dyDescent="0.15">
      <c r="A822" t="s">
        <v>72</v>
      </c>
      <c r="B822" t="s">
        <v>8212</v>
      </c>
      <c r="C822" t="s">
        <v>74</v>
      </c>
      <c r="D822" t="s">
        <v>74</v>
      </c>
      <c r="E822" t="s">
        <v>74</v>
      </c>
      <c r="F822" t="s">
        <v>8212</v>
      </c>
      <c r="G822" t="s">
        <v>74</v>
      </c>
      <c r="H822" t="s">
        <v>74</v>
      </c>
      <c r="I822" t="s">
        <v>8213</v>
      </c>
      <c r="J822" t="s">
        <v>417</v>
      </c>
      <c r="K822" t="s">
        <v>74</v>
      </c>
      <c r="L822" t="s">
        <v>74</v>
      </c>
      <c r="M822" t="s">
        <v>77</v>
      </c>
      <c r="N822" t="s">
        <v>458</v>
      </c>
      <c r="O822" t="s">
        <v>74</v>
      </c>
      <c r="P822" t="s">
        <v>74</v>
      </c>
      <c r="Q822" t="s">
        <v>74</v>
      </c>
      <c r="R822" t="s">
        <v>74</v>
      </c>
      <c r="S822" t="s">
        <v>74</v>
      </c>
      <c r="T822" t="s">
        <v>74</v>
      </c>
      <c r="U822" t="s">
        <v>8214</v>
      </c>
      <c r="V822" t="s">
        <v>8215</v>
      </c>
      <c r="W822" t="s">
        <v>8216</v>
      </c>
      <c r="X822" t="s">
        <v>8217</v>
      </c>
      <c r="Y822" t="s">
        <v>74</v>
      </c>
      <c r="Z822" t="s">
        <v>74</v>
      </c>
      <c r="AA822" t="s">
        <v>74</v>
      </c>
      <c r="AB822" t="s">
        <v>74</v>
      </c>
      <c r="AC822" t="s">
        <v>74</v>
      </c>
      <c r="AD822" t="s">
        <v>74</v>
      </c>
      <c r="AE822" t="s">
        <v>74</v>
      </c>
      <c r="AF822" t="s">
        <v>74</v>
      </c>
      <c r="AG822">
        <v>114</v>
      </c>
      <c r="AH822">
        <v>89</v>
      </c>
      <c r="AI822">
        <v>106</v>
      </c>
      <c r="AJ822">
        <v>1</v>
      </c>
      <c r="AK822">
        <v>22</v>
      </c>
      <c r="AL822" t="s">
        <v>424</v>
      </c>
      <c r="AM822" t="s">
        <v>425</v>
      </c>
      <c r="AN822" t="s">
        <v>426</v>
      </c>
      <c r="AO822" t="s">
        <v>427</v>
      </c>
      <c r="AP822" t="s">
        <v>74</v>
      </c>
      <c r="AQ822" t="s">
        <v>74</v>
      </c>
      <c r="AR822" t="s">
        <v>429</v>
      </c>
      <c r="AS822" t="s">
        <v>430</v>
      </c>
      <c r="AT822" t="s">
        <v>7872</v>
      </c>
      <c r="AU822">
        <v>1991</v>
      </c>
      <c r="AV822">
        <v>79</v>
      </c>
      <c r="AW822" t="s">
        <v>295</v>
      </c>
      <c r="AX822" t="s">
        <v>74</v>
      </c>
      <c r="AY822" t="s">
        <v>74</v>
      </c>
      <c r="AZ822" t="s">
        <v>74</v>
      </c>
      <c r="BA822" t="s">
        <v>74</v>
      </c>
      <c r="BB822">
        <v>37</v>
      </c>
      <c r="BC822">
        <v>66</v>
      </c>
      <c r="BD822" t="s">
        <v>74</v>
      </c>
      <c r="BE822" t="s">
        <v>8218</v>
      </c>
      <c r="BF822" t="str">
        <f>HYPERLINK("http://dx.doi.org/10.3354/meps079037","http://dx.doi.org/10.3354/meps079037")</f>
        <v>http://dx.doi.org/10.3354/meps079037</v>
      </c>
      <c r="BG822" t="s">
        <v>74</v>
      </c>
      <c r="BH822" t="s">
        <v>74</v>
      </c>
      <c r="BI822">
        <v>30</v>
      </c>
      <c r="BJ822" t="s">
        <v>432</v>
      </c>
      <c r="BK822" t="s">
        <v>92</v>
      </c>
      <c r="BL822" t="s">
        <v>433</v>
      </c>
      <c r="BM822" t="s">
        <v>8219</v>
      </c>
      <c r="BN822" t="s">
        <v>74</v>
      </c>
      <c r="BO822" t="s">
        <v>1112</v>
      </c>
      <c r="BP822" t="s">
        <v>74</v>
      </c>
      <c r="BQ822" t="s">
        <v>74</v>
      </c>
      <c r="BR822" t="s">
        <v>95</v>
      </c>
      <c r="BS822" t="s">
        <v>8220</v>
      </c>
      <c r="BT822" t="str">
        <f>HYPERLINK("https%3A%2F%2Fwww.webofscience.com%2Fwos%2Fwoscc%2Ffull-record%2FWOS:A1991HF03400004","View Full Record in Web of Science")</f>
        <v>View Full Record in Web of Science</v>
      </c>
    </row>
    <row r="823" spans="1:72" x14ac:dyDescent="0.15">
      <c r="A823" t="s">
        <v>72</v>
      </c>
      <c r="B823" t="s">
        <v>8221</v>
      </c>
      <c r="C823" t="s">
        <v>74</v>
      </c>
      <c r="D823" t="s">
        <v>74</v>
      </c>
      <c r="E823" t="s">
        <v>74</v>
      </c>
      <c r="F823" t="s">
        <v>8221</v>
      </c>
      <c r="G823" t="s">
        <v>74</v>
      </c>
      <c r="H823" t="s">
        <v>74</v>
      </c>
      <c r="I823" t="s">
        <v>8222</v>
      </c>
      <c r="J823" t="s">
        <v>417</v>
      </c>
      <c r="K823" t="s">
        <v>74</v>
      </c>
      <c r="L823" t="s">
        <v>74</v>
      </c>
      <c r="M823" t="s">
        <v>77</v>
      </c>
      <c r="N823" t="s">
        <v>78</v>
      </c>
      <c r="O823" t="s">
        <v>74</v>
      </c>
      <c r="P823" t="s">
        <v>74</v>
      </c>
      <c r="Q823" t="s">
        <v>74</v>
      </c>
      <c r="R823" t="s">
        <v>74</v>
      </c>
      <c r="S823" t="s">
        <v>74</v>
      </c>
      <c r="T823" t="s">
        <v>74</v>
      </c>
      <c r="U823" t="s">
        <v>8223</v>
      </c>
      <c r="V823" t="s">
        <v>8224</v>
      </c>
      <c r="W823" t="s">
        <v>74</v>
      </c>
      <c r="X823" t="s">
        <v>74</v>
      </c>
      <c r="Y823" t="s">
        <v>8225</v>
      </c>
      <c r="Z823" t="s">
        <v>74</v>
      </c>
      <c r="AA823" t="s">
        <v>74</v>
      </c>
      <c r="AB823" t="s">
        <v>74</v>
      </c>
      <c r="AC823" t="s">
        <v>74</v>
      </c>
      <c r="AD823" t="s">
        <v>74</v>
      </c>
      <c r="AE823" t="s">
        <v>74</v>
      </c>
      <c r="AF823" t="s">
        <v>74</v>
      </c>
      <c r="AG823">
        <v>22</v>
      </c>
      <c r="AH823">
        <v>38</v>
      </c>
      <c r="AI823">
        <v>40</v>
      </c>
      <c r="AJ823">
        <v>0</v>
      </c>
      <c r="AK823">
        <v>7</v>
      </c>
      <c r="AL823" t="s">
        <v>424</v>
      </c>
      <c r="AM823" t="s">
        <v>425</v>
      </c>
      <c r="AN823" t="s">
        <v>426</v>
      </c>
      <c r="AO823" t="s">
        <v>427</v>
      </c>
      <c r="AP823" t="s">
        <v>74</v>
      </c>
      <c r="AQ823" t="s">
        <v>74</v>
      </c>
      <c r="AR823" t="s">
        <v>429</v>
      </c>
      <c r="AS823" t="s">
        <v>430</v>
      </c>
      <c r="AT823" t="s">
        <v>7872</v>
      </c>
      <c r="AU823">
        <v>1991</v>
      </c>
      <c r="AV823">
        <v>78</v>
      </c>
      <c r="AW823">
        <v>1</v>
      </c>
      <c r="AX823" t="s">
        <v>74</v>
      </c>
      <c r="AY823" t="s">
        <v>74</v>
      </c>
      <c r="AZ823" t="s">
        <v>74</v>
      </c>
      <c r="BA823" t="s">
        <v>74</v>
      </c>
      <c r="BB823">
        <v>41</v>
      </c>
      <c r="BC823">
        <v>47</v>
      </c>
      <c r="BD823" t="s">
        <v>74</v>
      </c>
      <c r="BE823" t="s">
        <v>8226</v>
      </c>
      <c r="BF823" t="str">
        <f>HYPERLINK("http://dx.doi.org/10.3354/meps078041","http://dx.doi.org/10.3354/meps078041")</f>
        <v>http://dx.doi.org/10.3354/meps078041</v>
      </c>
      <c r="BG823" t="s">
        <v>74</v>
      </c>
      <c r="BH823" t="s">
        <v>74</v>
      </c>
      <c r="BI823">
        <v>7</v>
      </c>
      <c r="BJ823" t="s">
        <v>432</v>
      </c>
      <c r="BK823" t="s">
        <v>92</v>
      </c>
      <c r="BL823" t="s">
        <v>433</v>
      </c>
      <c r="BM823" t="s">
        <v>8227</v>
      </c>
      <c r="BN823" t="s">
        <v>74</v>
      </c>
      <c r="BO823" t="s">
        <v>1112</v>
      </c>
      <c r="BP823" t="s">
        <v>74</v>
      </c>
      <c r="BQ823" t="s">
        <v>74</v>
      </c>
      <c r="BR823" t="s">
        <v>95</v>
      </c>
      <c r="BS823" t="s">
        <v>8228</v>
      </c>
      <c r="BT823" t="str">
        <f>HYPERLINK("https%3A%2F%2Fwww.webofscience.com%2Fwos%2Fwoscc%2Ffull-record%2FWOS:A1991GW86100005","View Full Record in Web of Science")</f>
        <v>View Full Record in Web of Science</v>
      </c>
    </row>
    <row r="824" spans="1:72" x14ac:dyDescent="0.15">
      <c r="A824" t="s">
        <v>72</v>
      </c>
      <c r="B824" t="s">
        <v>8229</v>
      </c>
      <c r="C824" t="s">
        <v>74</v>
      </c>
      <c r="D824" t="s">
        <v>74</v>
      </c>
      <c r="E824" t="s">
        <v>74</v>
      </c>
      <c r="F824" t="s">
        <v>8229</v>
      </c>
      <c r="G824" t="s">
        <v>74</v>
      </c>
      <c r="H824" t="s">
        <v>74</v>
      </c>
      <c r="I824" t="s">
        <v>8230</v>
      </c>
      <c r="J824" t="s">
        <v>417</v>
      </c>
      <c r="K824" t="s">
        <v>74</v>
      </c>
      <c r="L824" t="s">
        <v>74</v>
      </c>
      <c r="M824" t="s">
        <v>77</v>
      </c>
      <c r="N824" t="s">
        <v>78</v>
      </c>
      <c r="O824" t="s">
        <v>74</v>
      </c>
      <c r="P824" t="s">
        <v>74</v>
      </c>
      <c r="Q824" t="s">
        <v>74</v>
      </c>
      <c r="R824" t="s">
        <v>74</v>
      </c>
      <c r="S824" t="s">
        <v>74</v>
      </c>
      <c r="T824" t="s">
        <v>74</v>
      </c>
      <c r="U824" t="s">
        <v>8231</v>
      </c>
      <c r="V824" t="s">
        <v>8232</v>
      </c>
      <c r="W824" t="s">
        <v>8233</v>
      </c>
      <c r="X824" t="s">
        <v>8234</v>
      </c>
      <c r="Y824" t="s">
        <v>8235</v>
      </c>
      <c r="Z824" t="s">
        <v>74</v>
      </c>
      <c r="AA824" t="s">
        <v>656</v>
      </c>
      <c r="AB824" t="s">
        <v>74</v>
      </c>
      <c r="AC824" t="s">
        <v>74</v>
      </c>
      <c r="AD824" t="s">
        <v>74</v>
      </c>
      <c r="AE824" t="s">
        <v>74</v>
      </c>
      <c r="AF824" t="s">
        <v>74</v>
      </c>
      <c r="AG824">
        <v>51</v>
      </c>
      <c r="AH824">
        <v>35</v>
      </c>
      <c r="AI824">
        <v>36</v>
      </c>
      <c r="AJ824">
        <v>0</v>
      </c>
      <c r="AK824">
        <v>4</v>
      </c>
      <c r="AL824" t="s">
        <v>424</v>
      </c>
      <c r="AM824" t="s">
        <v>425</v>
      </c>
      <c r="AN824" t="s">
        <v>426</v>
      </c>
      <c r="AO824" t="s">
        <v>427</v>
      </c>
      <c r="AP824" t="s">
        <v>74</v>
      </c>
      <c r="AQ824" t="s">
        <v>74</v>
      </c>
      <c r="AR824" t="s">
        <v>429</v>
      </c>
      <c r="AS824" t="s">
        <v>430</v>
      </c>
      <c r="AT824" t="s">
        <v>7872</v>
      </c>
      <c r="AU824">
        <v>1991</v>
      </c>
      <c r="AV824">
        <v>78</v>
      </c>
      <c r="AW824">
        <v>3</v>
      </c>
      <c r="AX824" t="s">
        <v>74</v>
      </c>
      <c r="AY824" t="s">
        <v>74</v>
      </c>
      <c r="AZ824" t="s">
        <v>74</v>
      </c>
      <c r="BA824" t="s">
        <v>74</v>
      </c>
      <c r="BB824">
        <v>241</v>
      </c>
      <c r="BC824">
        <v>252</v>
      </c>
      <c r="BD824" t="s">
        <v>74</v>
      </c>
      <c r="BE824" t="s">
        <v>8236</v>
      </c>
      <c r="BF824" t="str">
        <f>HYPERLINK("http://dx.doi.org/10.3354/meps078241","http://dx.doi.org/10.3354/meps078241")</f>
        <v>http://dx.doi.org/10.3354/meps078241</v>
      </c>
      <c r="BG824" t="s">
        <v>74</v>
      </c>
      <c r="BH824" t="s">
        <v>74</v>
      </c>
      <c r="BI824">
        <v>12</v>
      </c>
      <c r="BJ824" t="s">
        <v>432</v>
      </c>
      <c r="BK824" t="s">
        <v>92</v>
      </c>
      <c r="BL824" t="s">
        <v>433</v>
      </c>
      <c r="BM824" t="s">
        <v>8237</v>
      </c>
      <c r="BN824" t="s">
        <v>74</v>
      </c>
      <c r="BO824" t="s">
        <v>1284</v>
      </c>
      <c r="BP824" t="s">
        <v>74</v>
      </c>
      <c r="BQ824" t="s">
        <v>74</v>
      </c>
      <c r="BR824" t="s">
        <v>95</v>
      </c>
      <c r="BS824" t="s">
        <v>8238</v>
      </c>
      <c r="BT824" t="str">
        <f>HYPERLINK("https%3A%2F%2Fwww.webofscience.com%2Fwos%2Fwoscc%2Ffull-record%2FWOS:A1991HB50600004","View Full Record in Web of Science")</f>
        <v>View Full Record in Web of Science</v>
      </c>
    </row>
    <row r="825" spans="1:72" x14ac:dyDescent="0.15">
      <c r="A825" t="s">
        <v>72</v>
      </c>
      <c r="B825" t="s">
        <v>8239</v>
      </c>
      <c r="C825" t="s">
        <v>74</v>
      </c>
      <c r="D825" t="s">
        <v>74</v>
      </c>
      <c r="E825" t="s">
        <v>74</v>
      </c>
      <c r="F825" t="s">
        <v>8239</v>
      </c>
      <c r="G825" t="s">
        <v>74</v>
      </c>
      <c r="H825" t="s">
        <v>74</v>
      </c>
      <c r="I825" t="s">
        <v>8240</v>
      </c>
      <c r="J825" t="s">
        <v>439</v>
      </c>
      <c r="K825" t="s">
        <v>74</v>
      </c>
      <c r="L825" t="s">
        <v>74</v>
      </c>
      <c r="M825" t="s">
        <v>77</v>
      </c>
      <c r="N825" t="s">
        <v>647</v>
      </c>
      <c r="O825" t="s">
        <v>8241</v>
      </c>
      <c r="P825" t="s">
        <v>8242</v>
      </c>
      <c r="Q825" t="s">
        <v>7401</v>
      </c>
      <c r="R825" t="s">
        <v>74</v>
      </c>
      <c r="S825" t="s">
        <v>74</v>
      </c>
      <c r="T825" t="s">
        <v>74</v>
      </c>
      <c r="U825" t="s">
        <v>8243</v>
      </c>
      <c r="V825" t="s">
        <v>8244</v>
      </c>
      <c r="W825" t="s">
        <v>8245</v>
      </c>
      <c r="X825" t="s">
        <v>7211</v>
      </c>
      <c r="Y825" t="s">
        <v>8246</v>
      </c>
      <c r="Z825" t="s">
        <v>74</v>
      </c>
      <c r="AA825" t="s">
        <v>74</v>
      </c>
      <c r="AB825" t="s">
        <v>8247</v>
      </c>
      <c r="AC825" t="s">
        <v>74</v>
      </c>
      <c r="AD825" t="s">
        <v>74</v>
      </c>
      <c r="AE825" t="s">
        <v>74</v>
      </c>
      <c r="AF825" t="s">
        <v>74</v>
      </c>
      <c r="AG825">
        <v>131</v>
      </c>
      <c r="AH825">
        <v>112</v>
      </c>
      <c r="AI825">
        <v>125</v>
      </c>
      <c r="AJ825">
        <v>0</v>
      </c>
      <c r="AK825">
        <v>6</v>
      </c>
      <c r="AL825" t="s">
        <v>271</v>
      </c>
      <c r="AM825" t="s">
        <v>272</v>
      </c>
      <c r="AN825" t="s">
        <v>273</v>
      </c>
      <c r="AO825" t="s">
        <v>447</v>
      </c>
      <c r="AP825" t="s">
        <v>74</v>
      </c>
      <c r="AQ825" t="s">
        <v>74</v>
      </c>
      <c r="AR825" t="s">
        <v>448</v>
      </c>
      <c r="AS825" t="s">
        <v>449</v>
      </c>
      <c r="AT825" t="s">
        <v>7872</v>
      </c>
      <c r="AU825">
        <v>1991</v>
      </c>
      <c r="AV825">
        <v>102</v>
      </c>
      <c r="AW825" t="s">
        <v>1164</v>
      </c>
      <c r="AX825" t="s">
        <v>74</v>
      </c>
      <c r="AY825" t="s">
        <v>74</v>
      </c>
      <c r="AZ825" t="s">
        <v>74</v>
      </c>
      <c r="BA825" t="s">
        <v>74</v>
      </c>
      <c r="BB825">
        <v>175</v>
      </c>
      <c r="BC825">
        <v>213</v>
      </c>
      <c r="BD825" t="s">
        <v>74</v>
      </c>
      <c r="BE825" t="s">
        <v>8248</v>
      </c>
      <c r="BF825" t="str">
        <f>HYPERLINK("http://dx.doi.org/10.1016/0025-3227(91)90008-R","http://dx.doi.org/10.1016/0025-3227(91)90008-R")</f>
        <v>http://dx.doi.org/10.1016/0025-3227(91)90008-R</v>
      </c>
      <c r="BG825" t="s">
        <v>74</v>
      </c>
      <c r="BH825" t="s">
        <v>74</v>
      </c>
      <c r="BI825">
        <v>39</v>
      </c>
      <c r="BJ825" t="s">
        <v>451</v>
      </c>
      <c r="BK825" t="s">
        <v>661</v>
      </c>
      <c r="BL825" t="s">
        <v>452</v>
      </c>
      <c r="BM825" t="s">
        <v>8249</v>
      </c>
      <c r="BN825" t="s">
        <v>74</v>
      </c>
      <c r="BO825" t="s">
        <v>74</v>
      </c>
      <c r="BP825" t="s">
        <v>74</v>
      </c>
      <c r="BQ825" t="s">
        <v>74</v>
      </c>
      <c r="BR825" t="s">
        <v>95</v>
      </c>
      <c r="BS825" t="s">
        <v>8250</v>
      </c>
      <c r="BT825" t="str">
        <f>HYPERLINK("https%3A%2F%2Fwww.webofscience.com%2Fwos%2Fwoscc%2Ffull-record%2FWOS:A1991HA58500007","View Full Record in Web of Science")</f>
        <v>View Full Record in Web of Science</v>
      </c>
    </row>
    <row r="826" spans="1:72" x14ac:dyDescent="0.15">
      <c r="A826" t="s">
        <v>72</v>
      </c>
      <c r="B826" t="s">
        <v>8251</v>
      </c>
      <c r="C826" t="s">
        <v>74</v>
      </c>
      <c r="D826" t="s">
        <v>74</v>
      </c>
      <c r="E826" t="s">
        <v>74</v>
      </c>
      <c r="F826" t="s">
        <v>8251</v>
      </c>
      <c r="G826" t="s">
        <v>74</v>
      </c>
      <c r="H826" t="s">
        <v>74</v>
      </c>
      <c r="I826" t="s">
        <v>8252</v>
      </c>
      <c r="J826" t="s">
        <v>8253</v>
      </c>
      <c r="K826" t="s">
        <v>74</v>
      </c>
      <c r="L826" t="s">
        <v>74</v>
      </c>
      <c r="M826" t="s">
        <v>77</v>
      </c>
      <c r="N826" t="s">
        <v>78</v>
      </c>
      <c r="O826" t="s">
        <v>74</v>
      </c>
      <c r="P826" t="s">
        <v>74</v>
      </c>
      <c r="Q826" t="s">
        <v>74</v>
      </c>
      <c r="R826" t="s">
        <v>74</v>
      </c>
      <c r="S826" t="s">
        <v>74</v>
      </c>
      <c r="T826" t="s">
        <v>74</v>
      </c>
      <c r="U826" t="s">
        <v>8254</v>
      </c>
      <c r="V826" t="s">
        <v>8255</v>
      </c>
      <c r="W826" t="s">
        <v>74</v>
      </c>
      <c r="X826" t="s">
        <v>74</v>
      </c>
      <c r="Y826" t="s">
        <v>4940</v>
      </c>
      <c r="Z826" t="s">
        <v>74</v>
      </c>
      <c r="AA826" t="s">
        <v>74</v>
      </c>
      <c r="AB826" t="s">
        <v>74</v>
      </c>
      <c r="AC826" t="s">
        <v>74</v>
      </c>
      <c r="AD826" t="s">
        <v>74</v>
      </c>
      <c r="AE826" t="s">
        <v>74</v>
      </c>
      <c r="AF826" t="s">
        <v>74</v>
      </c>
      <c r="AG826">
        <v>104</v>
      </c>
      <c r="AH826">
        <v>29</v>
      </c>
      <c r="AI826">
        <v>33</v>
      </c>
      <c r="AJ826">
        <v>0</v>
      </c>
      <c r="AK826">
        <v>6</v>
      </c>
      <c r="AL826" t="s">
        <v>8256</v>
      </c>
      <c r="AM826" t="s">
        <v>8257</v>
      </c>
      <c r="AN826" t="s">
        <v>8258</v>
      </c>
      <c r="AO826" t="s">
        <v>8259</v>
      </c>
      <c r="AP826" t="s">
        <v>74</v>
      </c>
      <c r="AQ826" t="s">
        <v>74</v>
      </c>
      <c r="AR826" t="s">
        <v>8260</v>
      </c>
      <c r="AS826" t="s">
        <v>74</v>
      </c>
      <c r="AT826" t="s">
        <v>7872</v>
      </c>
      <c r="AU826">
        <v>1991</v>
      </c>
      <c r="AV826">
        <v>33</v>
      </c>
      <c r="AW826">
        <v>4</v>
      </c>
      <c r="AX826" t="s">
        <v>74</v>
      </c>
      <c r="AY826" t="s">
        <v>74</v>
      </c>
      <c r="AZ826" t="s">
        <v>74</v>
      </c>
      <c r="BA826" t="s">
        <v>74</v>
      </c>
      <c r="BB826">
        <v>312</v>
      </c>
      <c r="BC826">
        <v>329</v>
      </c>
      <c r="BD826" t="s">
        <v>74</v>
      </c>
      <c r="BE826" t="s">
        <v>74</v>
      </c>
      <c r="BF826" t="s">
        <v>74</v>
      </c>
      <c r="BG826" t="s">
        <v>74</v>
      </c>
      <c r="BH826" t="s">
        <v>74</v>
      </c>
      <c r="BI826">
        <v>18</v>
      </c>
      <c r="BJ826" t="s">
        <v>584</v>
      </c>
      <c r="BK826" t="s">
        <v>92</v>
      </c>
      <c r="BL826" t="s">
        <v>584</v>
      </c>
      <c r="BM826" t="s">
        <v>8261</v>
      </c>
      <c r="BN826" t="s">
        <v>74</v>
      </c>
      <c r="BO826" t="s">
        <v>74</v>
      </c>
      <c r="BP826" t="s">
        <v>74</v>
      </c>
      <c r="BQ826" t="s">
        <v>74</v>
      </c>
      <c r="BR826" t="s">
        <v>95</v>
      </c>
      <c r="BS826" t="s">
        <v>8262</v>
      </c>
      <c r="BT826" t="str">
        <f>HYPERLINK("https%3A%2F%2Fwww.webofscience.com%2Fwos%2Fwoscc%2Ffull-record%2FWOS:A1991JZ47800006","View Full Record in Web of Science")</f>
        <v>View Full Record in Web of Science</v>
      </c>
    </row>
    <row r="827" spans="1:72" x14ac:dyDescent="0.15">
      <c r="A827" t="s">
        <v>72</v>
      </c>
      <c r="B827" t="s">
        <v>8263</v>
      </c>
      <c r="C827" t="s">
        <v>74</v>
      </c>
      <c r="D827" t="s">
        <v>74</v>
      </c>
      <c r="E827" t="s">
        <v>74</v>
      </c>
      <c r="F827" t="s">
        <v>8263</v>
      </c>
      <c r="G827" t="s">
        <v>74</v>
      </c>
      <c r="H827" t="s">
        <v>74</v>
      </c>
      <c r="I827" t="s">
        <v>8264</v>
      </c>
      <c r="J827" t="s">
        <v>457</v>
      </c>
      <c r="K827" t="s">
        <v>74</v>
      </c>
      <c r="L827" t="s">
        <v>74</v>
      </c>
      <c r="M827" t="s">
        <v>77</v>
      </c>
      <c r="N827" t="s">
        <v>52</v>
      </c>
      <c r="O827" t="s">
        <v>74</v>
      </c>
      <c r="P827" t="s">
        <v>74</v>
      </c>
      <c r="Q827" t="s">
        <v>74</v>
      </c>
      <c r="R827" t="s">
        <v>74</v>
      </c>
      <c r="S827" t="s">
        <v>74</v>
      </c>
      <c r="T827" t="s">
        <v>74</v>
      </c>
      <c r="U827" t="s">
        <v>8265</v>
      </c>
      <c r="V827" t="s">
        <v>74</v>
      </c>
      <c r="W827" t="s">
        <v>8266</v>
      </c>
      <c r="X827" t="s">
        <v>8267</v>
      </c>
      <c r="Y827" t="s">
        <v>74</v>
      </c>
      <c r="Z827" t="s">
        <v>74</v>
      </c>
      <c r="AA827" t="s">
        <v>74</v>
      </c>
      <c r="AB827" t="s">
        <v>74</v>
      </c>
      <c r="AC827" t="s">
        <v>74</v>
      </c>
      <c r="AD827" t="s">
        <v>74</v>
      </c>
      <c r="AE827" t="s">
        <v>74</v>
      </c>
      <c r="AF827" t="s">
        <v>74</v>
      </c>
      <c r="AG827">
        <v>6</v>
      </c>
      <c r="AH827">
        <v>0</v>
      </c>
      <c r="AI827">
        <v>0</v>
      </c>
      <c r="AJ827">
        <v>0</v>
      </c>
      <c r="AK827">
        <v>0</v>
      </c>
      <c r="AL827" t="s">
        <v>462</v>
      </c>
      <c r="AM827" t="s">
        <v>463</v>
      </c>
      <c r="AN827" t="s">
        <v>464</v>
      </c>
      <c r="AO827" t="s">
        <v>465</v>
      </c>
      <c r="AP827" t="s">
        <v>74</v>
      </c>
      <c r="AQ827" t="s">
        <v>74</v>
      </c>
      <c r="AR827" t="s">
        <v>457</v>
      </c>
      <c r="AS827" t="s">
        <v>466</v>
      </c>
      <c r="AT827" t="s">
        <v>7872</v>
      </c>
      <c r="AU827">
        <v>1991</v>
      </c>
      <c r="AV827">
        <v>26</v>
      </c>
      <c r="AW827">
        <v>4</v>
      </c>
      <c r="AX827" t="s">
        <v>74</v>
      </c>
      <c r="AY827" t="s">
        <v>74</v>
      </c>
      <c r="AZ827" t="s">
        <v>74</v>
      </c>
      <c r="BA827" t="s">
        <v>74</v>
      </c>
      <c r="BB827">
        <v>316</v>
      </c>
      <c r="BC827">
        <v>317</v>
      </c>
      <c r="BD827" t="s">
        <v>74</v>
      </c>
      <c r="BE827" t="s">
        <v>74</v>
      </c>
      <c r="BF827" t="s">
        <v>74</v>
      </c>
      <c r="BG827" t="s">
        <v>74</v>
      </c>
      <c r="BH827" t="s">
        <v>74</v>
      </c>
      <c r="BI827">
        <v>2</v>
      </c>
      <c r="BJ827" t="s">
        <v>297</v>
      </c>
      <c r="BK827" t="s">
        <v>92</v>
      </c>
      <c r="BL827" t="s">
        <v>297</v>
      </c>
      <c r="BM827" t="s">
        <v>8268</v>
      </c>
      <c r="BN827" t="s">
        <v>74</v>
      </c>
      <c r="BO827" t="s">
        <v>74</v>
      </c>
      <c r="BP827" t="s">
        <v>74</v>
      </c>
      <c r="BQ827" t="s">
        <v>74</v>
      </c>
      <c r="BR827" t="s">
        <v>95</v>
      </c>
      <c r="BS827" t="s">
        <v>8269</v>
      </c>
      <c r="BT827" t="str">
        <f>HYPERLINK("https%3A%2F%2Fwww.webofscience.com%2Fwos%2Fwoscc%2Ffull-record%2FWOS:A1991HF77900020","View Full Record in Web of Science")</f>
        <v>View Full Record in Web of Science</v>
      </c>
    </row>
    <row r="828" spans="1:72" x14ac:dyDescent="0.15">
      <c r="A828" t="s">
        <v>72</v>
      </c>
      <c r="B828" t="s">
        <v>3761</v>
      </c>
      <c r="C828" t="s">
        <v>74</v>
      </c>
      <c r="D828" t="s">
        <v>74</v>
      </c>
      <c r="E828" t="s">
        <v>74</v>
      </c>
      <c r="F828" t="s">
        <v>3761</v>
      </c>
      <c r="G828" t="s">
        <v>74</v>
      </c>
      <c r="H828" t="s">
        <v>74</v>
      </c>
      <c r="I828" t="s">
        <v>8270</v>
      </c>
      <c r="J828" t="s">
        <v>457</v>
      </c>
      <c r="K828" t="s">
        <v>74</v>
      </c>
      <c r="L828" t="s">
        <v>74</v>
      </c>
      <c r="M828" t="s">
        <v>77</v>
      </c>
      <c r="N828" t="s">
        <v>52</v>
      </c>
      <c r="O828" t="s">
        <v>74</v>
      </c>
      <c r="P828" t="s">
        <v>74</v>
      </c>
      <c r="Q828" t="s">
        <v>74</v>
      </c>
      <c r="R828" t="s">
        <v>74</v>
      </c>
      <c r="S828" t="s">
        <v>74</v>
      </c>
      <c r="T828" t="s">
        <v>74</v>
      </c>
      <c r="U828" t="s">
        <v>74</v>
      </c>
      <c r="V828" t="s">
        <v>74</v>
      </c>
      <c r="W828" t="s">
        <v>8271</v>
      </c>
      <c r="X828" t="s">
        <v>8272</v>
      </c>
      <c r="Y828" t="s">
        <v>74</v>
      </c>
      <c r="Z828" t="s">
        <v>74</v>
      </c>
      <c r="AA828" t="s">
        <v>74</v>
      </c>
      <c r="AB828" t="s">
        <v>74</v>
      </c>
      <c r="AC828" t="s">
        <v>74</v>
      </c>
      <c r="AD828" t="s">
        <v>74</v>
      </c>
      <c r="AE828" t="s">
        <v>74</v>
      </c>
      <c r="AF828" t="s">
        <v>74</v>
      </c>
      <c r="AG828">
        <v>8</v>
      </c>
      <c r="AH828">
        <v>1</v>
      </c>
      <c r="AI828">
        <v>1</v>
      </c>
      <c r="AJ828">
        <v>0</v>
      </c>
      <c r="AK828">
        <v>0</v>
      </c>
      <c r="AL828" t="s">
        <v>462</v>
      </c>
      <c r="AM828" t="s">
        <v>463</v>
      </c>
      <c r="AN828" t="s">
        <v>464</v>
      </c>
      <c r="AO828" t="s">
        <v>465</v>
      </c>
      <c r="AP828" t="s">
        <v>74</v>
      </c>
      <c r="AQ828" t="s">
        <v>74</v>
      </c>
      <c r="AR828" t="s">
        <v>457</v>
      </c>
      <c r="AS828" t="s">
        <v>466</v>
      </c>
      <c r="AT828" t="s">
        <v>7872</v>
      </c>
      <c r="AU828">
        <v>1991</v>
      </c>
      <c r="AV828">
        <v>26</v>
      </c>
      <c r="AW828">
        <v>4</v>
      </c>
      <c r="AX828" t="s">
        <v>74</v>
      </c>
      <c r="AY828" t="s">
        <v>74</v>
      </c>
      <c r="AZ828" t="s">
        <v>74</v>
      </c>
      <c r="BA828" t="s">
        <v>74</v>
      </c>
      <c r="BB828">
        <v>317</v>
      </c>
      <c r="BC828">
        <v>317</v>
      </c>
      <c r="BD828" t="s">
        <v>74</v>
      </c>
      <c r="BE828" t="s">
        <v>74</v>
      </c>
      <c r="BF828" t="s">
        <v>74</v>
      </c>
      <c r="BG828" t="s">
        <v>74</v>
      </c>
      <c r="BH828" t="s">
        <v>74</v>
      </c>
      <c r="BI828">
        <v>1</v>
      </c>
      <c r="BJ828" t="s">
        <v>297</v>
      </c>
      <c r="BK828" t="s">
        <v>92</v>
      </c>
      <c r="BL828" t="s">
        <v>297</v>
      </c>
      <c r="BM828" t="s">
        <v>8268</v>
      </c>
      <c r="BN828" t="s">
        <v>74</v>
      </c>
      <c r="BO828" t="s">
        <v>74</v>
      </c>
      <c r="BP828" t="s">
        <v>74</v>
      </c>
      <c r="BQ828" t="s">
        <v>74</v>
      </c>
      <c r="BR828" t="s">
        <v>95</v>
      </c>
      <c r="BS828" t="s">
        <v>8273</v>
      </c>
      <c r="BT828" t="str">
        <f>HYPERLINK("https%3A%2F%2Fwww.webofscience.com%2Fwos%2Fwoscc%2Ffull-record%2FWOS:A1991HF77900021","View Full Record in Web of Science")</f>
        <v>View Full Record in Web of Science</v>
      </c>
    </row>
    <row r="829" spans="1:72" x14ac:dyDescent="0.15">
      <c r="A829" t="s">
        <v>72</v>
      </c>
      <c r="B829" t="s">
        <v>8274</v>
      </c>
      <c r="C829" t="s">
        <v>74</v>
      </c>
      <c r="D829" t="s">
        <v>74</v>
      </c>
      <c r="E829" t="s">
        <v>74</v>
      </c>
      <c r="F829" t="s">
        <v>8274</v>
      </c>
      <c r="G829" t="s">
        <v>74</v>
      </c>
      <c r="H829" t="s">
        <v>74</v>
      </c>
      <c r="I829" t="s">
        <v>8275</v>
      </c>
      <c r="J829" t="s">
        <v>457</v>
      </c>
      <c r="K829" t="s">
        <v>74</v>
      </c>
      <c r="L829" t="s">
        <v>74</v>
      </c>
      <c r="M829" t="s">
        <v>77</v>
      </c>
      <c r="N829" t="s">
        <v>52</v>
      </c>
      <c r="O829" t="s">
        <v>74</v>
      </c>
      <c r="P829" t="s">
        <v>74</v>
      </c>
      <c r="Q829" t="s">
        <v>74</v>
      </c>
      <c r="R829" t="s">
        <v>74</v>
      </c>
      <c r="S829" t="s">
        <v>74</v>
      </c>
      <c r="T829" t="s">
        <v>74</v>
      </c>
      <c r="U829" t="s">
        <v>74</v>
      </c>
      <c r="V829" t="s">
        <v>74</v>
      </c>
      <c r="W829" t="s">
        <v>8276</v>
      </c>
      <c r="X829" t="s">
        <v>5516</v>
      </c>
      <c r="Y829" t="s">
        <v>74</v>
      </c>
      <c r="Z829" t="s">
        <v>74</v>
      </c>
      <c r="AA829" t="s">
        <v>74</v>
      </c>
      <c r="AB829" t="s">
        <v>74</v>
      </c>
      <c r="AC829" t="s">
        <v>74</v>
      </c>
      <c r="AD829" t="s">
        <v>74</v>
      </c>
      <c r="AE829" t="s">
        <v>74</v>
      </c>
      <c r="AF829" t="s">
        <v>74</v>
      </c>
      <c r="AG829">
        <v>9</v>
      </c>
      <c r="AH829">
        <v>2</v>
      </c>
      <c r="AI829">
        <v>2</v>
      </c>
      <c r="AJ829">
        <v>0</v>
      </c>
      <c r="AK829">
        <v>1</v>
      </c>
      <c r="AL829" t="s">
        <v>462</v>
      </c>
      <c r="AM829" t="s">
        <v>463</v>
      </c>
      <c r="AN829" t="s">
        <v>464</v>
      </c>
      <c r="AO829" t="s">
        <v>465</v>
      </c>
      <c r="AP829" t="s">
        <v>74</v>
      </c>
      <c r="AQ829" t="s">
        <v>74</v>
      </c>
      <c r="AR829" t="s">
        <v>457</v>
      </c>
      <c r="AS829" t="s">
        <v>466</v>
      </c>
      <c r="AT829" t="s">
        <v>7872</v>
      </c>
      <c r="AU829">
        <v>1991</v>
      </c>
      <c r="AV829">
        <v>26</v>
      </c>
      <c r="AW829">
        <v>4</v>
      </c>
      <c r="AX829" t="s">
        <v>74</v>
      </c>
      <c r="AY829" t="s">
        <v>74</v>
      </c>
      <c r="AZ829" t="s">
        <v>74</v>
      </c>
      <c r="BA829" t="s">
        <v>74</v>
      </c>
      <c r="BB829">
        <v>319</v>
      </c>
      <c r="BC829">
        <v>319</v>
      </c>
      <c r="BD829" t="s">
        <v>74</v>
      </c>
      <c r="BE829" t="s">
        <v>74</v>
      </c>
      <c r="BF829" t="s">
        <v>74</v>
      </c>
      <c r="BG829" t="s">
        <v>74</v>
      </c>
      <c r="BH829" t="s">
        <v>74</v>
      </c>
      <c r="BI829">
        <v>1</v>
      </c>
      <c r="BJ829" t="s">
        <v>297</v>
      </c>
      <c r="BK829" t="s">
        <v>92</v>
      </c>
      <c r="BL829" t="s">
        <v>297</v>
      </c>
      <c r="BM829" t="s">
        <v>8268</v>
      </c>
      <c r="BN829" t="s">
        <v>74</v>
      </c>
      <c r="BO829" t="s">
        <v>74</v>
      </c>
      <c r="BP829" t="s">
        <v>74</v>
      </c>
      <c r="BQ829" t="s">
        <v>74</v>
      </c>
      <c r="BR829" t="s">
        <v>95</v>
      </c>
      <c r="BS829" t="s">
        <v>8277</v>
      </c>
      <c r="BT829" t="str">
        <f>HYPERLINK("https%3A%2F%2Fwww.webofscience.com%2Fwos%2Fwoscc%2Ffull-record%2FWOS:A1991HF77900027","View Full Record in Web of Science")</f>
        <v>View Full Record in Web of Science</v>
      </c>
    </row>
    <row r="830" spans="1:72" x14ac:dyDescent="0.15">
      <c r="A830" t="s">
        <v>72</v>
      </c>
      <c r="B830" t="s">
        <v>8278</v>
      </c>
      <c r="C830" t="s">
        <v>74</v>
      </c>
      <c r="D830" t="s">
        <v>74</v>
      </c>
      <c r="E830" t="s">
        <v>74</v>
      </c>
      <c r="F830" t="s">
        <v>8278</v>
      </c>
      <c r="G830" t="s">
        <v>74</v>
      </c>
      <c r="H830" t="s">
        <v>74</v>
      </c>
      <c r="I830" t="s">
        <v>8279</v>
      </c>
      <c r="J830" t="s">
        <v>457</v>
      </c>
      <c r="K830" t="s">
        <v>74</v>
      </c>
      <c r="L830" t="s">
        <v>74</v>
      </c>
      <c r="M830" t="s">
        <v>77</v>
      </c>
      <c r="N830" t="s">
        <v>52</v>
      </c>
      <c r="O830" t="s">
        <v>74</v>
      </c>
      <c r="P830" t="s">
        <v>74</v>
      </c>
      <c r="Q830" t="s">
        <v>74</v>
      </c>
      <c r="R830" t="s">
        <v>74</v>
      </c>
      <c r="S830" t="s">
        <v>74</v>
      </c>
      <c r="T830" t="s">
        <v>74</v>
      </c>
      <c r="U830" t="s">
        <v>74</v>
      </c>
      <c r="V830" t="s">
        <v>74</v>
      </c>
      <c r="W830" t="s">
        <v>8280</v>
      </c>
      <c r="X830" t="s">
        <v>74</v>
      </c>
      <c r="Y830" t="s">
        <v>74</v>
      </c>
      <c r="Z830" t="s">
        <v>74</v>
      </c>
      <c r="AA830" t="s">
        <v>74</v>
      </c>
      <c r="AB830" t="s">
        <v>74</v>
      </c>
      <c r="AC830" t="s">
        <v>74</v>
      </c>
      <c r="AD830" t="s">
        <v>74</v>
      </c>
      <c r="AE830" t="s">
        <v>74</v>
      </c>
      <c r="AF830" t="s">
        <v>74</v>
      </c>
      <c r="AG830">
        <v>4</v>
      </c>
      <c r="AH830">
        <v>1</v>
      </c>
      <c r="AI830">
        <v>1</v>
      </c>
      <c r="AJ830">
        <v>0</v>
      </c>
      <c r="AK830">
        <v>0</v>
      </c>
      <c r="AL830" t="s">
        <v>462</v>
      </c>
      <c r="AM830" t="s">
        <v>463</v>
      </c>
      <c r="AN830" t="s">
        <v>464</v>
      </c>
      <c r="AO830" t="s">
        <v>465</v>
      </c>
      <c r="AP830" t="s">
        <v>74</v>
      </c>
      <c r="AQ830" t="s">
        <v>74</v>
      </c>
      <c r="AR830" t="s">
        <v>457</v>
      </c>
      <c r="AS830" t="s">
        <v>466</v>
      </c>
      <c r="AT830" t="s">
        <v>7872</v>
      </c>
      <c r="AU830">
        <v>1991</v>
      </c>
      <c r="AV830">
        <v>26</v>
      </c>
      <c r="AW830">
        <v>4</v>
      </c>
      <c r="AX830" t="s">
        <v>74</v>
      </c>
      <c r="AY830" t="s">
        <v>74</v>
      </c>
      <c r="AZ830" t="s">
        <v>74</v>
      </c>
      <c r="BA830" t="s">
        <v>74</v>
      </c>
      <c r="BB830">
        <v>331</v>
      </c>
      <c r="BC830">
        <v>331</v>
      </c>
      <c r="BD830" t="s">
        <v>74</v>
      </c>
      <c r="BE830" t="s">
        <v>74</v>
      </c>
      <c r="BF830" t="s">
        <v>74</v>
      </c>
      <c r="BG830" t="s">
        <v>74</v>
      </c>
      <c r="BH830" t="s">
        <v>74</v>
      </c>
      <c r="BI830">
        <v>1</v>
      </c>
      <c r="BJ830" t="s">
        <v>297</v>
      </c>
      <c r="BK830" t="s">
        <v>92</v>
      </c>
      <c r="BL830" t="s">
        <v>297</v>
      </c>
      <c r="BM830" t="s">
        <v>8268</v>
      </c>
      <c r="BN830" t="s">
        <v>74</v>
      </c>
      <c r="BO830" t="s">
        <v>74</v>
      </c>
      <c r="BP830" t="s">
        <v>74</v>
      </c>
      <c r="BQ830" t="s">
        <v>74</v>
      </c>
      <c r="BR830" t="s">
        <v>95</v>
      </c>
      <c r="BS830" t="s">
        <v>8281</v>
      </c>
      <c r="BT830" t="str">
        <f>HYPERLINK("https%3A%2F%2Fwww.webofscience.com%2Fwos%2Fwoscc%2Ffull-record%2FWOS:A1991HF77900059","View Full Record in Web of Science")</f>
        <v>View Full Record in Web of Science</v>
      </c>
    </row>
    <row r="831" spans="1:72" x14ac:dyDescent="0.15">
      <c r="A831" t="s">
        <v>72</v>
      </c>
      <c r="B831" t="s">
        <v>8282</v>
      </c>
      <c r="C831" t="s">
        <v>74</v>
      </c>
      <c r="D831" t="s">
        <v>74</v>
      </c>
      <c r="E831" t="s">
        <v>74</v>
      </c>
      <c r="F831" t="s">
        <v>8282</v>
      </c>
      <c r="G831" t="s">
        <v>74</v>
      </c>
      <c r="H831" t="s">
        <v>74</v>
      </c>
      <c r="I831" t="s">
        <v>8283</v>
      </c>
      <c r="J831" t="s">
        <v>457</v>
      </c>
      <c r="K831" t="s">
        <v>74</v>
      </c>
      <c r="L831" t="s">
        <v>74</v>
      </c>
      <c r="M831" t="s">
        <v>77</v>
      </c>
      <c r="N831" t="s">
        <v>52</v>
      </c>
      <c r="O831" t="s">
        <v>74</v>
      </c>
      <c r="P831" t="s">
        <v>74</v>
      </c>
      <c r="Q831" t="s">
        <v>74</v>
      </c>
      <c r="R831" t="s">
        <v>74</v>
      </c>
      <c r="S831" t="s">
        <v>74</v>
      </c>
      <c r="T831" t="s">
        <v>74</v>
      </c>
      <c r="U831" t="s">
        <v>74</v>
      </c>
      <c r="V831" t="s">
        <v>74</v>
      </c>
      <c r="W831" t="s">
        <v>8284</v>
      </c>
      <c r="X831" t="s">
        <v>8285</v>
      </c>
      <c r="Y831" t="s">
        <v>74</v>
      </c>
      <c r="Z831" t="s">
        <v>74</v>
      </c>
      <c r="AA831" t="s">
        <v>74</v>
      </c>
      <c r="AB831" t="s">
        <v>74</v>
      </c>
      <c r="AC831" t="s">
        <v>74</v>
      </c>
      <c r="AD831" t="s">
        <v>74</v>
      </c>
      <c r="AE831" t="s">
        <v>74</v>
      </c>
      <c r="AF831" t="s">
        <v>74</v>
      </c>
      <c r="AG831">
        <v>8</v>
      </c>
      <c r="AH831">
        <v>13</v>
      </c>
      <c r="AI831">
        <v>14</v>
      </c>
      <c r="AJ831">
        <v>0</v>
      </c>
      <c r="AK831">
        <v>1</v>
      </c>
      <c r="AL831" t="s">
        <v>462</v>
      </c>
      <c r="AM831" t="s">
        <v>463</v>
      </c>
      <c r="AN831" t="s">
        <v>464</v>
      </c>
      <c r="AO831" t="s">
        <v>465</v>
      </c>
      <c r="AP831" t="s">
        <v>74</v>
      </c>
      <c r="AQ831" t="s">
        <v>74</v>
      </c>
      <c r="AR831" t="s">
        <v>457</v>
      </c>
      <c r="AS831" t="s">
        <v>466</v>
      </c>
      <c r="AT831" t="s">
        <v>7872</v>
      </c>
      <c r="AU831">
        <v>1991</v>
      </c>
      <c r="AV831">
        <v>26</v>
      </c>
      <c r="AW831">
        <v>4</v>
      </c>
      <c r="AX831" t="s">
        <v>74</v>
      </c>
      <c r="AY831" t="s">
        <v>74</v>
      </c>
      <c r="AZ831" t="s">
        <v>74</v>
      </c>
      <c r="BA831" t="s">
        <v>74</v>
      </c>
      <c r="BB831">
        <v>343</v>
      </c>
      <c r="BC831">
        <v>344</v>
      </c>
      <c r="BD831" t="s">
        <v>74</v>
      </c>
      <c r="BE831" t="s">
        <v>74</v>
      </c>
      <c r="BF831" t="s">
        <v>74</v>
      </c>
      <c r="BG831" t="s">
        <v>74</v>
      </c>
      <c r="BH831" t="s">
        <v>74</v>
      </c>
      <c r="BI831">
        <v>2</v>
      </c>
      <c r="BJ831" t="s">
        <v>297</v>
      </c>
      <c r="BK831" t="s">
        <v>92</v>
      </c>
      <c r="BL831" t="s">
        <v>297</v>
      </c>
      <c r="BM831" t="s">
        <v>8268</v>
      </c>
      <c r="BN831" t="s">
        <v>74</v>
      </c>
      <c r="BO831" t="s">
        <v>74</v>
      </c>
      <c r="BP831" t="s">
        <v>74</v>
      </c>
      <c r="BQ831" t="s">
        <v>74</v>
      </c>
      <c r="BR831" t="s">
        <v>95</v>
      </c>
      <c r="BS831" t="s">
        <v>8286</v>
      </c>
      <c r="BT831" t="str">
        <f>HYPERLINK("https%3A%2F%2Fwww.webofscience.com%2Fwos%2Fwoscc%2Ffull-record%2FWOS:A1991HF77900090","View Full Record in Web of Science")</f>
        <v>View Full Record in Web of Science</v>
      </c>
    </row>
    <row r="832" spans="1:72" x14ac:dyDescent="0.15">
      <c r="A832" t="s">
        <v>72</v>
      </c>
      <c r="B832" t="s">
        <v>8287</v>
      </c>
      <c r="C832" t="s">
        <v>74</v>
      </c>
      <c r="D832" t="s">
        <v>74</v>
      </c>
      <c r="E832" t="s">
        <v>74</v>
      </c>
      <c r="F832" t="s">
        <v>8287</v>
      </c>
      <c r="G832" t="s">
        <v>74</v>
      </c>
      <c r="H832" t="s">
        <v>74</v>
      </c>
      <c r="I832" t="s">
        <v>8288</v>
      </c>
      <c r="J832" t="s">
        <v>457</v>
      </c>
      <c r="K832" t="s">
        <v>74</v>
      </c>
      <c r="L832" t="s">
        <v>74</v>
      </c>
      <c r="M832" t="s">
        <v>77</v>
      </c>
      <c r="N832" t="s">
        <v>52</v>
      </c>
      <c r="O832" t="s">
        <v>74</v>
      </c>
      <c r="P832" t="s">
        <v>74</v>
      </c>
      <c r="Q832" t="s">
        <v>74</v>
      </c>
      <c r="R832" t="s">
        <v>74</v>
      </c>
      <c r="S832" t="s">
        <v>74</v>
      </c>
      <c r="T832" t="s">
        <v>74</v>
      </c>
      <c r="U832" t="s">
        <v>74</v>
      </c>
      <c r="V832" t="s">
        <v>74</v>
      </c>
      <c r="W832" t="s">
        <v>8289</v>
      </c>
      <c r="X832" t="s">
        <v>8290</v>
      </c>
      <c r="Y832" t="s">
        <v>74</v>
      </c>
      <c r="Z832" t="s">
        <v>74</v>
      </c>
      <c r="AA832" t="s">
        <v>74</v>
      </c>
      <c r="AB832" t="s">
        <v>74</v>
      </c>
      <c r="AC832" t="s">
        <v>74</v>
      </c>
      <c r="AD832" t="s">
        <v>74</v>
      </c>
      <c r="AE832" t="s">
        <v>74</v>
      </c>
      <c r="AF832" t="s">
        <v>74</v>
      </c>
      <c r="AG832">
        <v>0</v>
      </c>
      <c r="AH832">
        <v>2</v>
      </c>
      <c r="AI832">
        <v>2</v>
      </c>
      <c r="AJ832">
        <v>0</v>
      </c>
      <c r="AK832">
        <v>0</v>
      </c>
      <c r="AL832" t="s">
        <v>462</v>
      </c>
      <c r="AM832" t="s">
        <v>463</v>
      </c>
      <c r="AN832" t="s">
        <v>464</v>
      </c>
      <c r="AO832" t="s">
        <v>465</v>
      </c>
      <c r="AP832" t="s">
        <v>74</v>
      </c>
      <c r="AQ832" t="s">
        <v>74</v>
      </c>
      <c r="AR832" t="s">
        <v>457</v>
      </c>
      <c r="AS832" t="s">
        <v>466</v>
      </c>
      <c r="AT832" t="s">
        <v>7872</v>
      </c>
      <c r="AU832">
        <v>1991</v>
      </c>
      <c r="AV832">
        <v>26</v>
      </c>
      <c r="AW832">
        <v>4</v>
      </c>
      <c r="AX832" t="s">
        <v>74</v>
      </c>
      <c r="AY832" t="s">
        <v>74</v>
      </c>
      <c r="AZ832" t="s">
        <v>74</v>
      </c>
      <c r="BA832" t="s">
        <v>74</v>
      </c>
      <c r="BB832">
        <v>354</v>
      </c>
      <c r="BC832">
        <v>354</v>
      </c>
      <c r="BD832" t="s">
        <v>74</v>
      </c>
      <c r="BE832" t="s">
        <v>74</v>
      </c>
      <c r="BF832" t="s">
        <v>74</v>
      </c>
      <c r="BG832" t="s">
        <v>74</v>
      </c>
      <c r="BH832" t="s">
        <v>74</v>
      </c>
      <c r="BI832">
        <v>1</v>
      </c>
      <c r="BJ832" t="s">
        <v>297</v>
      </c>
      <c r="BK832" t="s">
        <v>92</v>
      </c>
      <c r="BL832" t="s">
        <v>297</v>
      </c>
      <c r="BM832" t="s">
        <v>8268</v>
      </c>
      <c r="BN832" t="s">
        <v>74</v>
      </c>
      <c r="BO832" t="s">
        <v>74</v>
      </c>
      <c r="BP832" t="s">
        <v>74</v>
      </c>
      <c r="BQ832" t="s">
        <v>74</v>
      </c>
      <c r="BR832" t="s">
        <v>95</v>
      </c>
      <c r="BS832" t="s">
        <v>8291</v>
      </c>
      <c r="BT832" t="str">
        <f>HYPERLINK("https%3A%2F%2Fwww.webofscience.com%2Fwos%2Fwoscc%2Ffull-record%2FWOS:A1991HF77900117","View Full Record in Web of Science")</f>
        <v>View Full Record in Web of Science</v>
      </c>
    </row>
    <row r="833" spans="1:72" x14ac:dyDescent="0.15">
      <c r="A833" t="s">
        <v>72</v>
      </c>
      <c r="B833" t="s">
        <v>8292</v>
      </c>
      <c r="C833" t="s">
        <v>74</v>
      </c>
      <c r="D833" t="s">
        <v>74</v>
      </c>
      <c r="E833" t="s">
        <v>74</v>
      </c>
      <c r="F833" t="s">
        <v>8292</v>
      </c>
      <c r="G833" t="s">
        <v>74</v>
      </c>
      <c r="H833" t="s">
        <v>74</v>
      </c>
      <c r="I833" t="s">
        <v>8293</v>
      </c>
      <c r="J833" t="s">
        <v>457</v>
      </c>
      <c r="K833" t="s">
        <v>74</v>
      </c>
      <c r="L833" t="s">
        <v>74</v>
      </c>
      <c r="M833" t="s">
        <v>77</v>
      </c>
      <c r="N833" t="s">
        <v>52</v>
      </c>
      <c r="O833" t="s">
        <v>74</v>
      </c>
      <c r="P833" t="s">
        <v>74</v>
      </c>
      <c r="Q833" t="s">
        <v>74</v>
      </c>
      <c r="R833" t="s">
        <v>74</v>
      </c>
      <c r="S833" t="s">
        <v>74</v>
      </c>
      <c r="T833" t="s">
        <v>74</v>
      </c>
      <c r="U833" t="s">
        <v>74</v>
      </c>
      <c r="V833" t="s">
        <v>74</v>
      </c>
      <c r="W833" t="s">
        <v>8294</v>
      </c>
      <c r="X833" t="s">
        <v>8295</v>
      </c>
      <c r="Y833" t="s">
        <v>74</v>
      </c>
      <c r="Z833" t="s">
        <v>74</v>
      </c>
      <c r="AA833" t="s">
        <v>8296</v>
      </c>
      <c r="AB833" t="s">
        <v>8297</v>
      </c>
      <c r="AC833" t="s">
        <v>74</v>
      </c>
      <c r="AD833" t="s">
        <v>74</v>
      </c>
      <c r="AE833" t="s">
        <v>74</v>
      </c>
      <c r="AF833" t="s">
        <v>74</v>
      </c>
      <c r="AG833">
        <v>4</v>
      </c>
      <c r="AH833">
        <v>17</v>
      </c>
      <c r="AI833">
        <v>18</v>
      </c>
      <c r="AJ833">
        <v>0</v>
      </c>
      <c r="AK833">
        <v>0</v>
      </c>
      <c r="AL833" t="s">
        <v>462</v>
      </c>
      <c r="AM833" t="s">
        <v>463</v>
      </c>
      <c r="AN833" t="s">
        <v>464</v>
      </c>
      <c r="AO833" t="s">
        <v>465</v>
      </c>
      <c r="AP833" t="s">
        <v>74</v>
      </c>
      <c r="AQ833" t="s">
        <v>74</v>
      </c>
      <c r="AR833" t="s">
        <v>457</v>
      </c>
      <c r="AS833" t="s">
        <v>466</v>
      </c>
      <c r="AT833" t="s">
        <v>7872</v>
      </c>
      <c r="AU833">
        <v>1991</v>
      </c>
      <c r="AV833">
        <v>26</v>
      </c>
      <c r="AW833">
        <v>4</v>
      </c>
      <c r="AX833" t="s">
        <v>74</v>
      </c>
      <c r="AY833" t="s">
        <v>74</v>
      </c>
      <c r="AZ833" t="s">
        <v>74</v>
      </c>
      <c r="BA833" t="s">
        <v>74</v>
      </c>
      <c r="BB833">
        <v>379</v>
      </c>
      <c r="BC833">
        <v>380</v>
      </c>
      <c r="BD833" t="s">
        <v>74</v>
      </c>
      <c r="BE833" t="s">
        <v>74</v>
      </c>
      <c r="BF833" t="s">
        <v>74</v>
      </c>
      <c r="BG833" t="s">
        <v>74</v>
      </c>
      <c r="BH833" t="s">
        <v>74</v>
      </c>
      <c r="BI833">
        <v>2</v>
      </c>
      <c r="BJ833" t="s">
        <v>297</v>
      </c>
      <c r="BK833" t="s">
        <v>92</v>
      </c>
      <c r="BL833" t="s">
        <v>297</v>
      </c>
      <c r="BM833" t="s">
        <v>8268</v>
      </c>
      <c r="BN833" t="s">
        <v>74</v>
      </c>
      <c r="BO833" t="s">
        <v>74</v>
      </c>
      <c r="BP833" t="s">
        <v>74</v>
      </c>
      <c r="BQ833" t="s">
        <v>74</v>
      </c>
      <c r="BR833" t="s">
        <v>95</v>
      </c>
      <c r="BS833" t="s">
        <v>8298</v>
      </c>
      <c r="BT833" t="str">
        <f>HYPERLINK("https%3A%2F%2Fwww.webofscience.com%2Fwos%2Fwoscc%2Ffull-record%2FWOS:A1991HF77900180","View Full Record in Web of Science")</f>
        <v>View Full Record in Web of Science</v>
      </c>
    </row>
    <row r="834" spans="1:72" x14ac:dyDescent="0.15">
      <c r="A834" t="s">
        <v>72</v>
      </c>
      <c r="B834" t="s">
        <v>8299</v>
      </c>
      <c r="C834" t="s">
        <v>74</v>
      </c>
      <c r="D834" t="s">
        <v>74</v>
      </c>
      <c r="E834" t="s">
        <v>74</v>
      </c>
      <c r="F834" t="s">
        <v>8299</v>
      </c>
      <c r="G834" t="s">
        <v>74</v>
      </c>
      <c r="H834" t="s">
        <v>74</v>
      </c>
      <c r="I834" t="s">
        <v>8300</v>
      </c>
      <c r="J834" t="s">
        <v>457</v>
      </c>
      <c r="K834" t="s">
        <v>74</v>
      </c>
      <c r="L834" t="s">
        <v>74</v>
      </c>
      <c r="M834" t="s">
        <v>77</v>
      </c>
      <c r="N834" t="s">
        <v>52</v>
      </c>
      <c r="O834" t="s">
        <v>74</v>
      </c>
      <c r="P834" t="s">
        <v>74</v>
      </c>
      <c r="Q834" t="s">
        <v>74</v>
      </c>
      <c r="R834" t="s">
        <v>74</v>
      </c>
      <c r="S834" t="s">
        <v>74</v>
      </c>
      <c r="T834" t="s">
        <v>74</v>
      </c>
      <c r="U834" t="s">
        <v>74</v>
      </c>
      <c r="V834" t="s">
        <v>74</v>
      </c>
      <c r="W834" t="s">
        <v>8301</v>
      </c>
      <c r="X834" t="s">
        <v>8302</v>
      </c>
      <c r="Y834" t="s">
        <v>74</v>
      </c>
      <c r="Z834" t="s">
        <v>74</v>
      </c>
      <c r="AA834" t="s">
        <v>74</v>
      </c>
      <c r="AB834" t="s">
        <v>74</v>
      </c>
      <c r="AC834" t="s">
        <v>74</v>
      </c>
      <c r="AD834" t="s">
        <v>74</v>
      </c>
      <c r="AE834" t="s">
        <v>74</v>
      </c>
      <c r="AF834" t="s">
        <v>74</v>
      </c>
      <c r="AG834">
        <v>6</v>
      </c>
      <c r="AH834">
        <v>1</v>
      </c>
      <c r="AI834">
        <v>1</v>
      </c>
      <c r="AJ834">
        <v>0</v>
      </c>
      <c r="AK834">
        <v>3</v>
      </c>
      <c r="AL834" t="s">
        <v>462</v>
      </c>
      <c r="AM834" t="s">
        <v>463</v>
      </c>
      <c r="AN834" t="s">
        <v>464</v>
      </c>
      <c r="AO834" t="s">
        <v>465</v>
      </c>
      <c r="AP834" t="s">
        <v>74</v>
      </c>
      <c r="AQ834" t="s">
        <v>74</v>
      </c>
      <c r="AR834" t="s">
        <v>457</v>
      </c>
      <c r="AS834" t="s">
        <v>466</v>
      </c>
      <c r="AT834" t="s">
        <v>7872</v>
      </c>
      <c r="AU834">
        <v>1991</v>
      </c>
      <c r="AV834">
        <v>26</v>
      </c>
      <c r="AW834">
        <v>4</v>
      </c>
      <c r="AX834" t="s">
        <v>74</v>
      </c>
      <c r="AY834" t="s">
        <v>74</v>
      </c>
      <c r="AZ834" t="s">
        <v>74</v>
      </c>
      <c r="BA834" t="s">
        <v>74</v>
      </c>
      <c r="BB834">
        <v>380</v>
      </c>
      <c r="BC834">
        <v>380</v>
      </c>
      <c r="BD834" t="s">
        <v>74</v>
      </c>
      <c r="BE834" t="s">
        <v>74</v>
      </c>
      <c r="BF834" t="s">
        <v>74</v>
      </c>
      <c r="BG834" t="s">
        <v>74</v>
      </c>
      <c r="BH834" t="s">
        <v>74</v>
      </c>
      <c r="BI834">
        <v>1</v>
      </c>
      <c r="BJ834" t="s">
        <v>297</v>
      </c>
      <c r="BK834" t="s">
        <v>92</v>
      </c>
      <c r="BL834" t="s">
        <v>297</v>
      </c>
      <c r="BM834" t="s">
        <v>8268</v>
      </c>
      <c r="BN834" t="s">
        <v>74</v>
      </c>
      <c r="BO834" t="s">
        <v>74</v>
      </c>
      <c r="BP834" t="s">
        <v>74</v>
      </c>
      <c r="BQ834" t="s">
        <v>74</v>
      </c>
      <c r="BR834" t="s">
        <v>95</v>
      </c>
      <c r="BS834" t="s">
        <v>8303</v>
      </c>
      <c r="BT834" t="str">
        <f>HYPERLINK("https%3A%2F%2Fwww.webofscience.com%2Fwos%2Fwoscc%2Ffull-record%2FWOS:A1991HF77900181","View Full Record in Web of Science")</f>
        <v>View Full Record in Web of Science</v>
      </c>
    </row>
    <row r="835" spans="1:72" x14ac:dyDescent="0.15">
      <c r="A835" t="s">
        <v>72</v>
      </c>
      <c r="B835" t="s">
        <v>8304</v>
      </c>
      <c r="C835" t="s">
        <v>74</v>
      </c>
      <c r="D835" t="s">
        <v>74</v>
      </c>
      <c r="E835" t="s">
        <v>74</v>
      </c>
      <c r="F835" t="s">
        <v>8304</v>
      </c>
      <c r="G835" t="s">
        <v>74</v>
      </c>
      <c r="H835" t="s">
        <v>74</v>
      </c>
      <c r="I835" t="s">
        <v>8305</v>
      </c>
      <c r="J835" t="s">
        <v>457</v>
      </c>
      <c r="K835" t="s">
        <v>74</v>
      </c>
      <c r="L835" t="s">
        <v>74</v>
      </c>
      <c r="M835" t="s">
        <v>77</v>
      </c>
      <c r="N835" t="s">
        <v>52</v>
      </c>
      <c r="O835" t="s">
        <v>74</v>
      </c>
      <c r="P835" t="s">
        <v>74</v>
      </c>
      <c r="Q835" t="s">
        <v>74</v>
      </c>
      <c r="R835" t="s">
        <v>74</v>
      </c>
      <c r="S835" t="s">
        <v>74</v>
      </c>
      <c r="T835" t="s">
        <v>74</v>
      </c>
      <c r="U835" t="s">
        <v>74</v>
      </c>
      <c r="V835" t="s">
        <v>74</v>
      </c>
      <c r="W835" t="s">
        <v>8306</v>
      </c>
      <c r="X835" t="s">
        <v>5516</v>
      </c>
      <c r="Y835" t="s">
        <v>74</v>
      </c>
      <c r="Z835" t="s">
        <v>74</v>
      </c>
      <c r="AA835" t="s">
        <v>74</v>
      </c>
      <c r="AB835" t="s">
        <v>74</v>
      </c>
      <c r="AC835" t="s">
        <v>74</v>
      </c>
      <c r="AD835" t="s">
        <v>74</v>
      </c>
      <c r="AE835" t="s">
        <v>74</v>
      </c>
      <c r="AF835" t="s">
        <v>74</v>
      </c>
      <c r="AG835">
        <v>6</v>
      </c>
      <c r="AH835">
        <v>0</v>
      </c>
      <c r="AI835">
        <v>0</v>
      </c>
      <c r="AJ835">
        <v>0</v>
      </c>
      <c r="AK835">
        <v>0</v>
      </c>
      <c r="AL835" t="s">
        <v>462</v>
      </c>
      <c r="AM835" t="s">
        <v>463</v>
      </c>
      <c r="AN835" t="s">
        <v>464</v>
      </c>
      <c r="AO835" t="s">
        <v>465</v>
      </c>
      <c r="AP835" t="s">
        <v>74</v>
      </c>
      <c r="AQ835" t="s">
        <v>74</v>
      </c>
      <c r="AR835" t="s">
        <v>457</v>
      </c>
      <c r="AS835" t="s">
        <v>466</v>
      </c>
      <c r="AT835" t="s">
        <v>7872</v>
      </c>
      <c r="AU835">
        <v>1991</v>
      </c>
      <c r="AV835">
        <v>26</v>
      </c>
      <c r="AW835">
        <v>4</v>
      </c>
      <c r="AX835" t="s">
        <v>74</v>
      </c>
      <c r="AY835" t="s">
        <v>74</v>
      </c>
      <c r="AZ835" t="s">
        <v>74</v>
      </c>
      <c r="BA835" t="s">
        <v>74</v>
      </c>
      <c r="BB835">
        <v>385</v>
      </c>
      <c r="BC835">
        <v>385</v>
      </c>
      <c r="BD835" t="s">
        <v>74</v>
      </c>
      <c r="BE835" t="s">
        <v>74</v>
      </c>
      <c r="BF835" t="s">
        <v>74</v>
      </c>
      <c r="BG835" t="s">
        <v>74</v>
      </c>
      <c r="BH835" t="s">
        <v>74</v>
      </c>
      <c r="BI835">
        <v>1</v>
      </c>
      <c r="BJ835" t="s">
        <v>297</v>
      </c>
      <c r="BK835" t="s">
        <v>92</v>
      </c>
      <c r="BL835" t="s">
        <v>297</v>
      </c>
      <c r="BM835" t="s">
        <v>8268</v>
      </c>
      <c r="BN835" t="s">
        <v>74</v>
      </c>
      <c r="BO835" t="s">
        <v>74</v>
      </c>
      <c r="BP835" t="s">
        <v>74</v>
      </c>
      <c r="BQ835" t="s">
        <v>74</v>
      </c>
      <c r="BR835" t="s">
        <v>95</v>
      </c>
      <c r="BS835" t="s">
        <v>8307</v>
      </c>
      <c r="BT835" t="str">
        <f>HYPERLINK("https%3A%2F%2Fwww.webofscience.com%2Fwos%2Fwoscc%2Ffull-record%2FWOS:A1991HF77900194","View Full Record in Web of Science")</f>
        <v>View Full Record in Web of Science</v>
      </c>
    </row>
    <row r="836" spans="1:72" x14ac:dyDescent="0.15">
      <c r="A836" t="s">
        <v>72</v>
      </c>
      <c r="B836" t="s">
        <v>8308</v>
      </c>
      <c r="C836" t="s">
        <v>74</v>
      </c>
      <c r="D836" t="s">
        <v>74</v>
      </c>
      <c r="E836" t="s">
        <v>74</v>
      </c>
      <c r="F836" t="s">
        <v>8308</v>
      </c>
      <c r="G836" t="s">
        <v>74</v>
      </c>
      <c r="H836" t="s">
        <v>74</v>
      </c>
      <c r="I836" t="s">
        <v>8309</v>
      </c>
      <c r="J836" t="s">
        <v>457</v>
      </c>
      <c r="K836" t="s">
        <v>74</v>
      </c>
      <c r="L836" t="s">
        <v>74</v>
      </c>
      <c r="M836" t="s">
        <v>77</v>
      </c>
      <c r="N836" t="s">
        <v>52</v>
      </c>
      <c r="O836" t="s">
        <v>74</v>
      </c>
      <c r="P836" t="s">
        <v>74</v>
      </c>
      <c r="Q836" t="s">
        <v>74</v>
      </c>
      <c r="R836" t="s">
        <v>74</v>
      </c>
      <c r="S836" t="s">
        <v>74</v>
      </c>
      <c r="T836" t="s">
        <v>74</v>
      </c>
      <c r="U836" t="s">
        <v>8310</v>
      </c>
      <c r="V836" t="s">
        <v>74</v>
      </c>
      <c r="W836" t="s">
        <v>8311</v>
      </c>
      <c r="X836" t="s">
        <v>8312</v>
      </c>
      <c r="Y836" t="s">
        <v>74</v>
      </c>
      <c r="Z836" t="s">
        <v>74</v>
      </c>
      <c r="AA836" t="s">
        <v>74</v>
      </c>
      <c r="AB836" t="s">
        <v>74</v>
      </c>
      <c r="AC836" t="s">
        <v>74</v>
      </c>
      <c r="AD836" t="s">
        <v>74</v>
      </c>
      <c r="AE836" t="s">
        <v>74</v>
      </c>
      <c r="AF836" t="s">
        <v>74</v>
      </c>
      <c r="AG836">
        <v>12</v>
      </c>
      <c r="AH836">
        <v>0</v>
      </c>
      <c r="AI836">
        <v>0</v>
      </c>
      <c r="AJ836">
        <v>0</v>
      </c>
      <c r="AK836">
        <v>0</v>
      </c>
      <c r="AL836" t="s">
        <v>462</v>
      </c>
      <c r="AM836" t="s">
        <v>463</v>
      </c>
      <c r="AN836" t="s">
        <v>464</v>
      </c>
      <c r="AO836" t="s">
        <v>465</v>
      </c>
      <c r="AP836" t="s">
        <v>74</v>
      </c>
      <c r="AQ836" t="s">
        <v>74</v>
      </c>
      <c r="AR836" t="s">
        <v>457</v>
      </c>
      <c r="AS836" t="s">
        <v>466</v>
      </c>
      <c r="AT836" t="s">
        <v>7872</v>
      </c>
      <c r="AU836">
        <v>1991</v>
      </c>
      <c r="AV836">
        <v>26</v>
      </c>
      <c r="AW836">
        <v>4</v>
      </c>
      <c r="AX836" t="s">
        <v>74</v>
      </c>
      <c r="AY836" t="s">
        <v>74</v>
      </c>
      <c r="AZ836" t="s">
        <v>74</v>
      </c>
      <c r="BA836" t="s">
        <v>74</v>
      </c>
      <c r="BB836">
        <v>404</v>
      </c>
      <c r="BC836">
        <v>404</v>
      </c>
      <c r="BD836" t="s">
        <v>74</v>
      </c>
      <c r="BE836" t="s">
        <v>74</v>
      </c>
      <c r="BF836" t="s">
        <v>74</v>
      </c>
      <c r="BG836" t="s">
        <v>74</v>
      </c>
      <c r="BH836" t="s">
        <v>74</v>
      </c>
      <c r="BI836">
        <v>1</v>
      </c>
      <c r="BJ836" t="s">
        <v>297</v>
      </c>
      <c r="BK836" t="s">
        <v>92</v>
      </c>
      <c r="BL836" t="s">
        <v>297</v>
      </c>
      <c r="BM836" t="s">
        <v>8268</v>
      </c>
      <c r="BN836" t="s">
        <v>74</v>
      </c>
      <c r="BO836" t="s">
        <v>74</v>
      </c>
      <c r="BP836" t="s">
        <v>74</v>
      </c>
      <c r="BQ836" t="s">
        <v>74</v>
      </c>
      <c r="BR836" t="s">
        <v>95</v>
      </c>
      <c r="BS836" t="s">
        <v>8313</v>
      </c>
      <c r="BT836" t="str">
        <f>HYPERLINK("https%3A%2F%2Fwww.webofscience.com%2Fwos%2Fwoscc%2Ffull-record%2FWOS:A1991HF77900242","View Full Record in Web of Science")</f>
        <v>View Full Record in Web of Science</v>
      </c>
    </row>
    <row r="837" spans="1:72" x14ac:dyDescent="0.15">
      <c r="A837" t="s">
        <v>72</v>
      </c>
      <c r="B837" t="s">
        <v>8314</v>
      </c>
      <c r="C837" t="s">
        <v>74</v>
      </c>
      <c r="D837" t="s">
        <v>74</v>
      </c>
      <c r="E837" t="s">
        <v>74</v>
      </c>
      <c r="F837" t="s">
        <v>8314</v>
      </c>
      <c r="G837" t="s">
        <v>74</v>
      </c>
      <c r="H837" t="s">
        <v>74</v>
      </c>
      <c r="I837" t="s">
        <v>8315</v>
      </c>
      <c r="J837" t="s">
        <v>457</v>
      </c>
      <c r="K837" t="s">
        <v>74</v>
      </c>
      <c r="L837" t="s">
        <v>74</v>
      </c>
      <c r="M837" t="s">
        <v>77</v>
      </c>
      <c r="N837" t="s">
        <v>52</v>
      </c>
      <c r="O837" t="s">
        <v>74</v>
      </c>
      <c r="P837" t="s">
        <v>74</v>
      </c>
      <c r="Q837" t="s">
        <v>74</v>
      </c>
      <c r="R837" t="s">
        <v>74</v>
      </c>
      <c r="S837" t="s">
        <v>74</v>
      </c>
      <c r="T837" t="s">
        <v>74</v>
      </c>
      <c r="U837" t="s">
        <v>8316</v>
      </c>
      <c r="V837" t="s">
        <v>74</v>
      </c>
      <c r="W837" t="s">
        <v>2268</v>
      </c>
      <c r="X837" t="s">
        <v>2269</v>
      </c>
      <c r="Y837" t="s">
        <v>74</v>
      </c>
      <c r="Z837" t="s">
        <v>74</v>
      </c>
      <c r="AA837" t="s">
        <v>74</v>
      </c>
      <c r="AB837" t="s">
        <v>74</v>
      </c>
      <c r="AC837" t="s">
        <v>74</v>
      </c>
      <c r="AD837" t="s">
        <v>74</v>
      </c>
      <c r="AE837" t="s">
        <v>74</v>
      </c>
      <c r="AF837" t="s">
        <v>74</v>
      </c>
      <c r="AG837">
        <v>3</v>
      </c>
      <c r="AH837">
        <v>0</v>
      </c>
      <c r="AI837">
        <v>0</v>
      </c>
      <c r="AJ837">
        <v>0</v>
      </c>
      <c r="AK837">
        <v>0</v>
      </c>
      <c r="AL837" t="s">
        <v>462</v>
      </c>
      <c r="AM837" t="s">
        <v>463</v>
      </c>
      <c r="AN837" t="s">
        <v>464</v>
      </c>
      <c r="AO837" t="s">
        <v>465</v>
      </c>
      <c r="AP837" t="s">
        <v>74</v>
      </c>
      <c r="AQ837" t="s">
        <v>74</v>
      </c>
      <c r="AR837" t="s">
        <v>457</v>
      </c>
      <c r="AS837" t="s">
        <v>466</v>
      </c>
      <c r="AT837" t="s">
        <v>7872</v>
      </c>
      <c r="AU837">
        <v>1991</v>
      </c>
      <c r="AV837">
        <v>26</v>
      </c>
      <c r="AW837">
        <v>4</v>
      </c>
      <c r="AX837" t="s">
        <v>74</v>
      </c>
      <c r="AY837" t="s">
        <v>74</v>
      </c>
      <c r="AZ837" t="s">
        <v>74</v>
      </c>
      <c r="BA837" t="s">
        <v>74</v>
      </c>
      <c r="BB837">
        <v>409</v>
      </c>
      <c r="BC837">
        <v>410</v>
      </c>
      <c r="BD837" t="s">
        <v>74</v>
      </c>
      <c r="BE837" t="s">
        <v>74</v>
      </c>
      <c r="BF837" t="s">
        <v>74</v>
      </c>
      <c r="BG837" t="s">
        <v>74</v>
      </c>
      <c r="BH837" t="s">
        <v>74</v>
      </c>
      <c r="BI837">
        <v>2</v>
      </c>
      <c r="BJ837" t="s">
        <v>297</v>
      </c>
      <c r="BK837" t="s">
        <v>92</v>
      </c>
      <c r="BL837" t="s">
        <v>297</v>
      </c>
      <c r="BM837" t="s">
        <v>8268</v>
      </c>
      <c r="BN837" t="s">
        <v>74</v>
      </c>
      <c r="BO837" t="s">
        <v>74</v>
      </c>
      <c r="BP837" t="s">
        <v>74</v>
      </c>
      <c r="BQ837" t="s">
        <v>74</v>
      </c>
      <c r="BR837" t="s">
        <v>95</v>
      </c>
      <c r="BS837" t="s">
        <v>8317</v>
      </c>
      <c r="BT837" t="str">
        <f>HYPERLINK("https%3A%2F%2Fwww.webofscience.com%2Fwos%2Fwoscc%2Ffull-record%2FWOS:A1991HF77900256","View Full Record in Web of Science")</f>
        <v>View Full Record in Web of Science</v>
      </c>
    </row>
    <row r="838" spans="1:72" x14ac:dyDescent="0.15">
      <c r="A838" t="s">
        <v>72</v>
      </c>
      <c r="B838" t="s">
        <v>8318</v>
      </c>
      <c r="C838" t="s">
        <v>74</v>
      </c>
      <c r="D838" t="s">
        <v>74</v>
      </c>
      <c r="E838" t="s">
        <v>74</v>
      </c>
      <c r="F838" t="s">
        <v>8318</v>
      </c>
      <c r="G838" t="s">
        <v>74</v>
      </c>
      <c r="H838" t="s">
        <v>74</v>
      </c>
      <c r="I838" t="s">
        <v>8319</v>
      </c>
      <c r="J838" t="s">
        <v>457</v>
      </c>
      <c r="K838" t="s">
        <v>74</v>
      </c>
      <c r="L838" t="s">
        <v>74</v>
      </c>
      <c r="M838" t="s">
        <v>77</v>
      </c>
      <c r="N838" t="s">
        <v>52</v>
      </c>
      <c r="O838" t="s">
        <v>74</v>
      </c>
      <c r="P838" t="s">
        <v>74</v>
      </c>
      <c r="Q838" t="s">
        <v>74</v>
      </c>
      <c r="R838" t="s">
        <v>74</v>
      </c>
      <c r="S838" t="s">
        <v>74</v>
      </c>
      <c r="T838" t="s">
        <v>74</v>
      </c>
      <c r="U838" t="s">
        <v>74</v>
      </c>
      <c r="V838" t="s">
        <v>74</v>
      </c>
      <c r="W838" t="s">
        <v>2268</v>
      </c>
      <c r="X838" t="s">
        <v>2269</v>
      </c>
      <c r="Y838" t="s">
        <v>74</v>
      </c>
      <c r="Z838" t="s">
        <v>74</v>
      </c>
      <c r="AA838" t="s">
        <v>74</v>
      </c>
      <c r="AB838" t="s">
        <v>74</v>
      </c>
      <c r="AC838" t="s">
        <v>74</v>
      </c>
      <c r="AD838" t="s">
        <v>74</v>
      </c>
      <c r="AE838" t="s">
        <v>74</v>
      </c>
      <c r="AF838" t="s">
        <v>74</v>
      </c>
      <c r="AG838">
        <v>2</v>
      </c>
      <c r="AH838">
        <v>0</v>
      </c>
      <c r="AI838">
        <v>0</v>
      </c>
      <c r="AJ838">
        <v>0</v>
      </c>
      <c r="AK838">
        <v>0</v>
      </c>
      <c r="AL838" t="s">
        <v>462</v>
      </c>
      <c r="AM838" t="s">
        <v>463</v>
      </c>
      <c r="AN838" t="s">
        <v>464</v>
      </c>
      <c r="AO838" t="s">
        <v>465</v>
      </c>
      <c r="AP838" t="s">
        <v>74</v>
      </c>
      <c r="AQ838" t="s">
        <v>74</v>
      </c>
      <c r="AR838" t="s">
        <v>457</v>
      </c>
      <c r="AS838" t="s">
        <v>466</v>
      </c>
      <c r="AT838" t="s">
        <v>7872</v>
      </c>
      <c r="AU838">
        <v>1991</v>
      </c>
      <c r="AV838">
        <v>26</v>
      </c>
      <c r="AW838">
        <v>4</v>
      </c>
      <c r="AX838" t="s">
        <v>74</v>
      </c>
      <c r="AY838" t="s">
        <v>74</v>
      </c>
      <c r="AZ838" t="s">
        <v>74</v>
      </c>
      <c r="BA838" t="s">
        <v>74</v>
      </c>
      <c r="BB838">
        <v>410</v>
      </c>
      <c r="BC838">
        <v>411</v>
      </c>
      <c r="BD838" t="s">
        <v>74</v>
      </c>
      <c r="BE838" t="s">
        <v>74</v>
      </c>
      <c r="BF838" t="s">
        <v>74</v>
      </c>
      <c r="BG838" t="s">
        <v>74</v>
      </c>
      <c r="BH838" t="s">
        <v>74</v>
      </c>
      <c r="BI838">
        <v>2</v>
      </c>
      <c r="BJ838" t="s">
        <v>297</v>
      </c>
      <c r="BK838" t="s">
        <v>92</v>
      </c>
      <c r="BL838" t="s">
        <v>297</v>
      </c>
      <c r="BM838" t="s">
        <v>8268</v>
      </c>
      <c r="BN838" t="s">
        <v>74</v>
      </c>
      <c r="BO838" t="s">
        <v>74</v>
      </c>
      <c r="BP838" t="s">
        <v>74</v>
      </c>
      <c r="BQ838" t="s">
        <v>74</v>
      </c>
      <c r="BR838" t="s">
        <v>95</v>
      </c>
      <c r="BS838" t="s">
        <v>8320</v>
      </c>
      <c r="BT838" t="str">
        <f>HYPERLINK("https%3A%2F%2Fwww.webofscience.com%2Fwos%2Fwoscc%2Ffull-record%2FWOS:A1991HF77900259","View Full Record in Web of Science")</f>
        <v>View Full Record in Web of Science</v>
      </c>
    </row>
    <row r="839" spans="1:72" x14ac:dyDescent="0.15">
      <c r="A839" t="s">
        <v>72</v>
      </c>
      <c r="B839" t="s">
        <v>8321</v>
      </c>
      <c r="C839" t="s">
        <v>74</v>
      </c>
      <c r="D839" t="s">
        <v>74</v>
      </c>
      <c r="E839" t="s">
        <v>74</v>
      </c>
      <c r="F839" t="s">
        <v>8321</v>
      </c>
      <c r="G839" t="s">
        <v>74</v>
      </c>
      <c r="H839" t="s">
        <v>74</v>
      </c>
      <c r="I839" t="s">
        <v>8322</v>
      </c>
      <c r="J839" t="s">
        <v>457</v>
      </c>
      <c r="K839" t="s">
        <v>74</v>
      </c>
      <c r="L839" t="s">
        <v>74</v>
      </c>
      <c r="M839" t="s">
        <v>77</v>
      </c>
      <c r="N839" t="s">
        <v>52</v>
      </c>
      <c r="O839" t="s">
        <v>74</v>
      </c>
      <c r="P839" t="s">
        <v>74</v>
      </c>
      <c r="Q839" t="s">
        <v>74</v>
      </c>
      <c r="R839" t="s">
        <v>74</v>
      </c>
      <c r="S839" t="s">
        <v>74</v>
      </c>
      <c r="T839" t="s">
        <v>74</v>
      </c>
      <c r="U839" t="s">
        <v>74</v>
      </c>
      <c r="V839" t="s">
        <v>74</v>
      </c>
      <c r="W839" t="s">
        <v>8323</v>
      </c>
      <c r="X839" t="s">
        <v>8324</v>
      </c>
      <c r="Y839" t="s">
        <v>74</v>
      </c>
      <c r="Z839" t="s">
        <v>74</v>
      </c>
      <c r="AA839" t="s">
        <v>74</v>
      </c>
      <c r="AB839" t="s">
        <v>74</v>
      </c>
      <c r="AC839" t="s">
        <v>74</v>
      </c>
      <c r="AD839" t="s">
        <v>74</v>
      </c>
      <c r="AE839" t="s">
        <v>74</v>
      </c>
      <c r="AF839" t="s">
        <v>74</v>
      </c>
      <c r="AG839">
        <v>4</v>
      </c>
      <c r="AH839">
        <v>6</v>
      </c>
      <c r="AI839">
        <v>7</v>
      </c>
      <c r="AJ839">
        <v>0</v>
      </c>
      <c r="AK839">
        <v>0</v>
      </c>
      <c r="AL839" t="s">
        <v>462</v>
      </c>
      <c r="AM839" t="s">
        <v>463</v>
      </c>
      <c r="AN839" t="s">
        <v>464</v>
      </c>
      <c r="AO839" t="s">
        <v>465</v>
      </c>
      <c r="AP839" t="s">
        <v>74</v>
      </c>
      <c r="AQ839" t="s">
        <v>74</v>
      </c>
      <c r="AR839" t="s">
        <v>457</v>
      </c>
      <c r="AS839" t="s">
        <v>466</v>
      </c>
      <c r="AT839" t="s">
        <v>7872</v>
      </c>
      <c r="AU839">
        <v>1991</v>
      </c>
      <c r="AV839">
        <v>26</v>
      </c>
      <c r="AW839">
        <v>4</v>
      </c>
      <c r="AX839" t="s">
        <v>74</v>
      </c>
      <c r="AY839" t="s">
        <v>74</v>
      </c>
      <c r="AZ839" t="s">
        <v>74</v>
      </c>
      <c r="BA839" t="s">
        <v>74</v>
      </c>
      <c r="BB839">
        <v>412</v>
      </c>
      <c r="BC839">
        <v>412</v>
      </c>
      <c r="BD839" t="s">
        <v>74</v>
      </c>
      <c r="BE839" t="s">
        <v>74</v>
      </c>
      <c r="BF839" t="s">
        <v>74</v>
      </c>
      <c r="BG839" t="s">
        <v>74</v>
      </c>
      <c r="BH839" t="s">
        <v>74</v>
      </c>
      <c r="BI839">
        <v>1</v>
      </c>
      <c r="BJ839" t="s">
        <v>297</v>
      </c>
      <c r="BK839" t="s">
        <v>92</v>
      </c>
      <c r="BL839" t="s">
        <v>297</v>
      </c>
      <c r="BM839" t="s">
        <v>8268</v>
      </c>
      <c r="BN839" t="s">
        <v>74</v>
      </c>
      <c r="BO839" t="s">
        <v>74</v>
      </c>
      <c r="BP839" t="s">
        <v>74</v>
      </c>
      <c r="BQ839" t="s">
        <v>74</v>
      </c>
      <c r="BR839" t="s">
        <v>95</v>
      </c>
      <c r="BS839" t="s">
        <v>8325</v>
      </c>
      <c r="BT839" t="str">
        <f>HYPERLINK("https%3A%2F%2Fwww.webofscience.com%2Fwos%2Fwoscc%2Ffull-record%2FWOS:A1991HF77900264","View Full Record in Web of Science")</f>
        <v>View Full Record in Web of Science</v>
      </c>
    </row>
    <row r="840" spans="1:72" x14ac:dyDescent="0.15">
      <c r="A840" t="s">
        <v>72</v>
      </c>
      <c r="B840" t="s">
        <v>8326</v>
      </c>
      <c r="C840" t="s">
        <v>74</v>
      </c>
      <c r="D840" t="s">
        <v>74</v>
      </c>
      <c r="E840" t="s">
        <v>74</v>
      </c>
      <c r="F840" t="s">
        <v>8326</v>
      </c>
      <c r="G840" t="s">
        <v>74</v>
      </c>
      <c r="H840" t="s">
        <v>74</v>
      </c>
      <c r="I840" t="s">
        <v>3883</v>
      </c>
      <c r="J840" t="s">
        <v>8327</v>
      </c>
      <c r="K840" t="s">
        <v>74</v>
      </c>
      <c r="L840" t="s">
        <v>74</v>
      </c>
      <c r="M840" t="s">
        <v>77</v>
      </c>
      <c r="N840" t="s">
        <v>216</v>
      </c>
      <c r="O840" t="s">
        <v>74</v>
      </c>
      <c r="P840" t="s">
        <v>74</v>
      </c>
      <c r="Q840" t="s">
        <v>74</v>
      </c>
      <c r="R840" t="s">
        <v>74</v>
      </c>
      <c r="S840" t="s">
        <v>74</v>
      </c>
      <c r="T840" t="s">
        <v>74</v>
      </c>
      <c r="U840" t="s">
        <v>74</v>
      </c>
      <c r="V840" t="s">
        <v>74</v>
      </c>
      <c r="W840" t="s">
        <v>74</v>
      </c>
      <c r="X840" t="s">
        <v>74</v>
      </c>
      <c r="Y840" t="s">
        <v>8328</v>
      </c>
      <c r="Z840" t="s">
        <v>74</v>
      </c>
      <c r="AA840" t="s">
        <v>74</v>
      </c>
      <c r="AB840" t="s">
        <v>74</v>
      </c>
      <c r="AC840" t="s">
        <v>74</v>
      </c>
      <c r="AD840" t="s">
        <v>74</v>
      </c>
      <c r="AE840" t="s">
        <v>74</v>
      </c>
      <c r="AF840" t="s">
        <v>74</v>
      </c>
      <c r="AG840">
        <v>1</v>
      </c>
      <c r="AH840">
        <v>0</v>
      </c>
      <c r="AI840">
        <v>0</v>
      </c>
      <c r="AJ840">
        <v>0</v>
      </c>
      <c r="AK840">
        <v>0</v>
      </c>
      <c r="AL840" t="s">
        <v>8329</v>
      </c>
      <c r="AM840" t="s">
        <v>501</v>
      </c>
      <c r="AN840" t="s">
        <v>8330</v>
      </c>
      <c r="AO840" t="s">
        <v>8331</v>
      </c>
      <c r="AP840" t="s">
        <v>74</v>
      </c>
      <c r="AQ840" t="s">
        <v>74</v>
      </c>
      <c r="AR840" t="s">
        <v>8332</v>
      </c>
      <c r="AS840" t="s">
        <v>8333</v>
      </c>
      <c r="AT840" t="s">
        <v>8334</v>
      </c>
      <c r="AU840">
        <v>1991</v>
      </c>
      <c r="AV840">
        <v>20</v>
      </c>
      <c r="AW840">
        <v>3</v>
      </c>
      <c r="AX840" t="s">
        <v>74</v>
      </c>
      <c r="AY840" t="s">
        <v>74</v>
      </c>
      <c r="AZ840" t="s">
        <v>74</v>
      </c>
      <c r="BA840" t="s">
        <v>74</v>
      </c>
      <c r="BB840">
        <v>562</v>
      </c>
      <c r="BC840">
        <v>564</v>
      </c>
      <c r="BD840" t="s">
        <v>74</v>
      </c>
      <c r="BE840" t="s">
        <v>8335</v>
      </c>
      <c r="BF840" t="str">
        <f>HYPERLINK("http://dx.doi.org/10.1177/03058298910200030709","http://dx.doi.org/10.1177/03058298910200030709")</f>
        <v>http://dx.doi.org/10.1177/03058298910200030709</v>
      </c>
      <c r="BG840" t="s">
        <v>74</v>
      </c>
      <c r="BH840" t="s">
        <v>74</v>
      </c>
      <c r="BI840">
        <v>3</v>
      </c>
      <c r="BJ840" t="s">
        <v>3890</v>
      </c>
      <c r="BK840" t="s">
        <v>226</v>
      </c>
      <c r="BL840" t="s">
        <v>3890</v>
      </c>
      <c r="BM840" t="s">
        <v>8336</v>
      </c>
      <c r="BN840" t="s">
        <v>74</v>
      </c>
      <c r="BO840" t="s">
        <v>74</v>
      </c>
      <c r="BP840" t="s">
        <v>74</v>
      </c>
      <c r="BQ840" t="s">
        <v>74</v>
      </c>
      <c r="BR840" t="s">
        <v>95</v>
      </c>
      <c r="BS840" t="s">
        <v>8337</v>
      </c>
      <c r="BT840" t="str">
        <f>HYPERLINK("https%3A%2F%2Fwww.webofscience.com%2Fwos%2Fwoscc%2Ffull-record%2FWOS:A1991HA98100029","View Full Record in Web of Science")</f>
        <v>View Full Record in Web of Science</v>
      </c>
    </row>
    <row r="841" spans="1:72" x14ac:dyDescent="0.15">
      <c r="A841" t="s">
        <v>72</v>
      </c>
      <c r="B841" t="s">
        <v>8338</v>
      </c>
      <c r="C841" t="s">
        <v>74</v>
      </c>
      <c r="D841" t="s">
        <v>74</v>
      </c>
      <c r="E841" t="s">
        <v>74</v>
      </c>
      <c r="F841" t="s">
        <v>8338</v>
      </c>
      <c r="G841" t="s">
        <v>74</v>
      </c>
      <c r="H841" t="s">
        <v>74</v>
      </c>
      <c r="I841" t="s">
        <v>8339</v>
      </c>
      <c r="J841" t="s">
        <v>8340</v>
      </c>
      <c r="K841" t="s">
        <v>74</v>
      </c>
      <c r="L841" t="s">
        <v>74</v>
      </c>
      <c r="M841" t="s">
        <v>1647</v>
      </c>
      <c r="N841" t="s">
        <v>78</v>
      </c>
      <c r="O841" t="s">
        <v>74</v>
      </c>
      <c r="P841" t="s">
        <v>74</v>
      </c>
      <c r="Q841" t="s">
        <v>74</v>
      </c>
      <c r="R841" t="s">
        <v>74</v>
      </c>
      <c r="S841" t="s">
        <v>74</v>
      </c>
      <c r="T841" t="s">
        <v>74</v>
      </c>
      <c r="U841" t="s">
        <v>8341</v>
      </c>
      <c r="V841" t="s">
        <v>8342</v>
      </c>
      <c r="W841" t="s">
        <v>8343</v>
      </c>
      <c r="X841" t="s">
        <v>8344</v>
      </c>
      <c r="Y841" t="s">
        <v>8345</v>
      </c>
      <c r="Z841" t="s">
        <v>74</v>
      </c>
      <c r="AA841" t="s">
        <v>74</v>
      </c>
      <c r="AB841" t="s">
        <v>74</v>
      </c>
      <c r="AC841" t="s">
        <v>74</v>
      </c>
      <c r="AD841" t="s">
        <v>74</v>
      </c>
      <c r="AE841" t="s">
        <v>74</v>
      </c>
      <c r="AF841" t="s">
        <v>74</v>
      </c>
      <c r="AG841">
        <v>103</v>
      </c>
      <c r="AH841">
        <v>0</v>
      </c>
      <c r="AI841">
        <v>0</v>
      </c>
      <c r="AJ841">
        <v>0</v>
      </c>
      <c r="AK841">
        <v>3</v>
      </c>
      <c r="AL841" t="s">
        <v>204</v>
      </c>
      <c r="AM841" t="s">
        <v>205</v>
      </c>
      <c r="AN841" t="s">
        <v>206</v>
      </c>
      <c r="AO841" t="s">
        <v>8346</v>
      </c>
      <c r="AP841" t="s">
        <v>74</v>
      </c>
      <c r="AQ841" t="s">
        <v>74</v>
      </c>
      <c r="AR841" t="s">
        <v>8340</v>
      </c>
      <c r="AS841" t="s">
        <v>8347</v>
      </c>
      <c r="AT841" t="s">
        <v>7872</v>
      </c>
      <c r="AU841">
        <v>1991</v>
      </c>
      <c r="AV841">
        <v>78</v>
      </c>
      <c r="AW841">
        <v>12</v>
      </c>
      <c r="AX841" t="s">
        <v>74</v>
      </c>
      <c r="AY841" t="s">
        <v>74</v>
      </c>
      <c r="AZ841" t="s">
        <v>74</v>
      </c>
      <c r="BA841" t="s">
        <v>74</v>
      </c>
      <c r="BB841">
        <v>543</v>
      </c>
      <c r="BC841">
        <v>556</v>
      </c>
      <c r="BD841" t="s">
        <v>74</v>
      </c>
      <c r="BE841" t="s">
        <v>8348</v>
      </c>
      <c r="BF841" t="str">
        <f>HYPERLINK("http://dx.doi.org/10.1007/BF01134446","http://dx.doi.org/10.1007/BF01134446")</f>
        <v>http://dx.doi.org/10.1007/BF01134446</v>
      </c>
      <c r="BG841" t="s">
        <v>74</v>
      </c>
      <c r="BH841" t="s">
        <v>74</v>
      </c>
      <c r="BI841">
        <v>14</v>
      </c>
      <c r="BJ841" t="s">
        <v>850</v>
      </c>
      <c r="BK841" t="s">
        <v>92</v>
      </c>
      <c r="BL841" t="s">
        <v>851</v>
      </c>
      <c r="BM841" t="s">
        <v>8349</v>
      </c>
      <c r="BN841" t="s">
        <v>74</v>
      </c>
      <c r="BO841" t="s">
        <v>74</v>
      </c>
      <c r="BP841" t="s">
        <v>74</v>
      </c>
      <c r="BQ841" t="s">
        <v>74</v>
      </c>
      <c r="BR841" t="s">
        <v>95</v>
      </c>
      <c r="BS841" t="s">
        <v>8350</v>
      </c>
      <c r="BT841" t="str">
        <f>HYPERLINK("https%3A%2F%2Fwww.webofscience.com%2Fwos%2Fwoscc%2Ffull-record%2FWOS:A1991GW12900002","View Full Record in Web of Science")</f>
        <v>View Full Record in Web of Science</v>
      </c>
    </row>
    <row r="842" spans="1:72" x14ac:dyDescent="0.15">
      <c r="A842" t="s">
        <v>72</v>
      </c>
      <c r="B842" t="s">
        <v>8351</v>
      </c>
      <c r="C842" t="s">
        <v>74</v>
      </c>
      <c r="D842" t="s">
        <v>74</v>
      </c>
      <c r="E842" t="s">
        <v>74</v>
      </c>
      <c r="F842" t="s">
        <v>8351</v>
      </c>
      <c r="G842" t="s">
        <v>74</v>
      </c>
      <c r="H842" t="s">
        <v>74</v>
      </c>
      <c r="I842" t="s">
        <v>8352</v>
      </c>
      <c r="J842" t="s">
        <v>8353</v>
      </c>
      <c r="K842" t="s">
        <v>74</v>
      </c>
      <c r="L842" t="s">
        <v>74</v>
      </c>
      <c r="M842" t="s">
        <v>77</v>
      </c>
      <c r="N842" t="s">
        <v>78</v>
      </c>
      <c r="O842" t="s">
        <v>74</v>
      </c>
      <c r="P842" t="s">
        <v>74</v>
      </c>
      <c r="Q842" t="s">
        <v>74</v>
      </c>
      <c r="R842" t="s">
        <v>74</v>
      </c>
      <c r="S842" t="s">
        <v>74</v>
      </c>
      <c r="T842" t="s">
        <v>74</v>
      </c>
      <c r="U842" t="s">
        <v>74</v>
      </c>
      <c r="V842" t="s">
        <v>8354</v>
      </c>
      <c r="W842" t="s">
        <v>8355</v>
      </c>
      <c r="X842" t="s">
        <v>8356</v>
      </c>
      <c r="Y842" t="s">
        <v>8357</v>
      </c>
      <c r="Z842" t="s">
        <v>74</v>
      </c>
      <c r="AA842" t="s">
        <v>74</v>
      </c>
      <c r="AB842" t="s">
        <v>74</v>
      </c>
      <c r="AC842" t="s">
        <v>74</v>
      </c>
      <c r="AD842" t="s">
        <v>74</v>
      </c>
      <c r="AE842" t="s">
        <v>74</v>
      </c>
      <c r="AF842" t="s">
        <v>74</v>
      </c>
      <c r="AG842">
        <v>9</v>
      </c>
      <c r="AH842">
        <v>31</v>
      </c>
      <c r="AI842">
        <v>33</v>
      </c>
      <c r="AJ842">
        <v>0</v>
      </c>
      <c r="AK842">
        <v>4</v>
      </c>
      <c r="AL842" t="s">
        <v>8358</v>
      </c>
      <c r="AM842" t="s">
        <v>8359</v>
      </c>
      <c r="AN842" t="s">
        <v>8360</v>
      </c>
      <c r="AO842" t="s">
        <v>8361</v>
      </c>
      <c r="AP842" t="s">
        <v>74</v>
      </c>
      <c r="AQ842" t="s">
        <v>74</v>
      </c>
      <c r="AR842" t="s">
        <v>8362</v>
      </c>
      <c r="AS842" t="s">
        <v>8363</v>
      </c>
      <c r="AT842" t="s">
        <v>7872</v>
      </c>
      <c r="AU842">
        <v>1991</v>
      </c>
      <c r="AV842">
        <v>28</v>
      </c>
      <c r="AW842">
        <v>3</v>
      </c>
      <c r="AX842" t="s">
        <v>74</v>
      </c>
      <c r="AY842" t="s">
        <v>74</v>
      </c>
      <c r="AZ842" t="s">
        <v>74</v>
      </c>
      <c r="BA842" t="s">
        <v>74</v>
      </c>
      <c r="BB842">
        <v>221</v>
      </c>
      <c r="BC842">
        <v>225</v>
      </c>
      <c r="BD842" t="s">
        <v>74</v>
      </c>
      <c r="BE842" t="s">
        <v>8364</v>
      </c>
      <c r="BF842" t="str">
        <f>HYPERLINK("http://dx.doi.org/10.1016/0077-7579(91)90019-W","http://dx.doi.org/10.1016/0077-7579(91)90019-W")</f>
        <v>http://dx.doi.org/10.1016/0077-7579(91)90019-W</v>
      </c>
      <c r="BG842" t="s">
        <v>74</v>
      </c>
      <c r="BH842" t="s">
        <v>74</v>
      </c>
      <c r="BI842">
        <v>5</v>
      </c>
      <c r="BJ842" t="s">
        <v>1502</v>
      </c>
      <c r="BK842" t="s">
        <v>92</v>
      </c>
      <c r="BL842" t="s">
        <v>1502</v>
      </c>
      <c r="BM842" t="s">
        <v>8365</v>
      </c>
      <c r="BN842" t="s">
        <v>74</v>
      </c>
      <c r="BO842" t="s">
        <v>74</v>
      </c>
      <c r="BP842" t="s">
        <v>74</v>
      </c>
      <c r="BQ842" t="s">
        <v>74</v>
      </c>
      <c r="BR842" t="s">
        <v>95</v>
      </c>
      <c r="BS842" t="s">
        <v>8366</v>
      </c>
      <c r="BT842" t="str">
        <f>HYPERLINK("https%3A%2F%2Fwww.webofscience.com%2Fwos%2Fwoscc%2Ffull-record%2FWOS:A1991HB29400007","View Full Record in Web of Science")</f>
        <v>View Full Record in Web of Science</v>
      </c>
    </row>
    <row r="843" spans="1:72" x14ac:dyDescent="0.15">
      <c r="A843" t="s">
        <v>72</v>
      </c>
      <c r="B843" t="s">
        <v>8367</v>
      </c>
      <c r="C843" t="s">
        <v>74</v>
      </c>
      <c r="D843" t="s">
        <v>74</v>
      </c>
      <c r="E843" t="s">
        <v>74</v>
      </c>
      <c r="F843" t="s">
        <v>8368</v>
      </c>
      <c r="G843" t="s">
        <v>74</v>
      </c>
      <c r="H843" t="s">
        <v>74</v>
      </c>
      <c r="I843" t="s">
        <v>8369</v>
      </c>
      <c r="J843" t="s">
        <v>1655</v>
      </c>
      <c r="K843" t="s">
        <v>74</v>
      </c>
      <c r="L843" t="s">
        <v>74</v>
      </c>
      <c r="M843" t="s">
        <v>77</v>
      </c>
      <c r="N843" t="s">
        <v>78</v>
      </c>
      <c r="O843" t="s">
        <v>74</v>
      </c>
      <c r="P843" t="s">
        <v>74</v>
      </c>
      <c r="Q843" t="s">
        <v>74</v>
      </c>
      <c r="R843" t="s">
        <v>74</v>
      </c>
      <c r="S843" t="s">
        <v>74</v>
      </c>
      <c r="T843" t="s">
        <v>74</v>
      </c>
      <c r="U843" t="s">
        <v>8370</v>
      </c>
      <c r="V843" t="s">
        <v>8371</v>
      </c>
      <c r="W843" t="s">
        <v>8372</v>
      </c>
      <c r="X843" t="s">
        <v>8373</v>
      </c>
      <c r="Y843" t="s">
        <v>8374</v>
      </c>
      <c r="Z843" t="s">
        <v>74</v>
      </c>
      <c r="AA843" t="s">
        <v>8375</v>
      </c>
      <c r="AB843" t="s">
        <v>74</v>
      </c>
      <c r="AC843" t="s">
        <v>8376</v>
      </c>
      <c r="AD843" t="s">
        <v>8376</v>
      </c>
      <c r="AE843" t="s">
        <v>8377</v>
      </c>
      <c r="AF843" t="s">
        <v>74</v>
      </c>
      <c r="AG843">
        <v>64</v>
      </c>
      <c r="AH843">
        <v>77</v>
      </c>
      <c r="AI843">
        <v>81</v>
      </c>
      <c r="AJ843">
        <v>0</v>
      </c>
      <c r="AK843">
        <v>16</v>
      </c>
      <c r="AL843" t="s">
        <v>352</v>
      </c>
      <c r="AM843" t="s">
        <v>309</v>
      </c>
      <c r="AN843" t="s">
        <v>353</v>
      </c>
      <c r="AO843" t="s">
        <v>1664</v>
      </c>
      <c r="AP843" t="s">
        <v>1665</v>
      </c>
      <c r="AQ843" t="s">
        <v>74</v>
      </c>
      <c r="AR843" t="s">
        <v>1655</v>
      </c>
      <c r="AS843" t="s">
        <v>1666</v>
      </c>
      <c r="AT843" t="s">
        <v>7872</v>
      </c>
      <c r="AU843">
        <v>1991</v>
      </c>
      <c r="AV843">
        <v>6</v>
      </c>
      <c r="AW843">
        <v>6</v>
      </c>
      <c r="AX843" t="s">
        <v>74</v>
      </c>
      <c r="AY843" t="s">
        <v>74</v>
      </c>
      <c r="AZ843" t="s">
        <v>74</v>
      </c>
      <c r="BA843" t="s">
        <v>74</v>
      </c>
      <c r="BB843">
        <v>679</v>
      </c>
      <c r="BC843">
        <v>696</v>
      </c>
      <c r="BD843" t="s">
        <v>74</v>
      </c>
      <c r="BE843" t="s">
        <v>8378</v>
      </c>
      <c r="BF843" t="str">
        <f>HYPERLINK("http://dx.doi.org/10.1029/91PA02023","http://dx.doi.org/10.1029/91PA02023")</f>
        <v>http://dx.doi.org/10.1029/91PA02023</v>
      </c>
      <c r="BG843" t="s">
        <v>74</v>
      </c>
      <c r="BH843" t="s">
        <v>74</v>
      </c>
      <c r="BI843">
        <v>18</v>
      </c>
      <c r="BJ843" t="s">
        <v>1668</v>
      </c>
      <c r="BK843" t="s">
        <v>92</v>
      </c>
      <c r="BL843" t="s">
        <v>1669</v>
      </c>
      <c r="BM843" t="s">
        <v>8379</v>
      </c>
      <c r="BN843" t="s">
        <v>74</v>
      </c>
      <c r="BO843" t="s">
        <v>74</v>
      </c>
      <c r="BP843" t="s">
        <v>74</v>
      </c>
      <c r="BQ843" t="s">
        <v>74</v>
      </c>
      <c r="BR843" t="s">
        <v>95</v>
      </c>
      <c r="BS843" t="s">
        <v>8380</v>
      </c>
      <c r="BT843" t="str">
        <f>HYPERLINK("https%3A%2F%2Fwww.webofscience.com%2Fwos%2Fwoscc%2Ffull-record%2FWOS:000208340500003","View Full Record in Web of Science")</f>
        <v>View Full Record in Web of Science</v>
      </c>
    </row>
    <row r="844" spans="1:72" x14ac:dyDescent="0.15">
      <c r="A844" t="s">
        <v>72</v>
      </c>
      <c r="B844" t="s">
        <v>8381</v>
      </c>
      <c r="C844" t="s">
        <v>74</v>
      </c>
      <c r="D844" t="s">
        <v>74</v>
      </c>
      <c r="E844" t="s">
        <v>74</v>
      </c>
      <c r="F844" t="s">
        <v>8382</v>
      </c>
      <c r="G844" t="s">
        <v>74</v>
      </c>
      <c r="H844" t="s">
        <v>74</v>
      </c>
      <c r="I844" t="s">
        <v>8383</v>
      </c>
      <c r="J844" t="s">
        <v>1655</v>
      </c>
      <c r="K844" t="s">
        <v>74</v>
      </c>
      <c r="L844" t="s">
        <v>74</v>
      </c>
      <c r="M844" t="s">
        <v>77</v>
      </c>
      <c r="N844" t="s">
        <v>78</v>
      </c>
      <c r="O844" t="s">
        <v>74</v>
      </c>
      <c r="P844" t="s">
        <v>74</v>
      </c>
      <c r="Q844" t="s">
        <v>74</v>
      </c>
      <c r="R844" t="s">
        <v>74</v>
      </c>
      <c r="S844" t="s">
        <v>74</v>
      </c>
      <c r="T844" t="s">
        <v>74</v>
      </c>
      <c r="U844" t="s">
        <v>8384</v>
      </c>
      <c r="V844" t="s">
        <v>8385</v>
      </c>
      <c r="W844" t="s">
        <v>8386</v>
      </c>
      <c r="X844" t="s">
        <v>8387</v>
      </c>
      <c r="Y844" t="s">
        <v>8388</v>
      </c>
      <c r="Z844" t="s">
        <v>74</v>
      </c>
      <c r="AA844" t="s">
        <v>74</v>
      </c>
      <c r="AB844" t="s">
        <v>8389</v>
      </c>
      <c r="AC844" t="s">
        <v>74</v>
      </c>
      <c r="AD844" t="s">
        <v>74</v>
      </c>
      <c r="AE844" t="s">
        <v>74</v>
      </c>
      <c r="AF844" t="s">
        <v>74</v>
      </c>
      <c r="AG844">
        <v>59</v>
      </c>
      <c r="AH844">
        <v>158</v>
      </c>
      <c r="AI844">
        <v>182</v>
      </c>
      <c r="AJ844">
        <v>0</v>
      </c>
      <c r="AK844">
        <v>15</v>
      </c>
      <c r="AL844" t="s">
        <v>352</v>
      </c>
      <c r="AM844" t="s">
        <v>309</v>
      </c>
      <c r="AN844" t="s">
        <v>353</v>
      </c>
      <c r="AO844" t="s">
        <v>1664</v>
      </c>
      <c r="AP844" t="s">
        <v>1665</v>
      </c>
      <c r="AQ844" t="s">
        <v>74</v>
      </c>
      <c r="AR844" t="s">
        <v>1655</v>
      </c>
      <c r="AS844" t="s">
        <v>1666</v>
      </c>
      <c r="AT844" t="s">
        <v>7872</v>
      </c>
      <c r="AU844">
        <v>1991</v>
      </c>
      <c r="AV844">
        <v>6</v>
      </c>
      <c r="AW844">
        <v>6</v>
      </c>
      <c r="AX844" t="s">
        <v>74</v>
      </c>
      <c r="AY844" t="s">
        <v>74</v>
      </c>
      <c r="AZ844" t="s">
        <v>74</v>
      </c>
      <c r="BA844" t="s">
        <v>74</v>
      </c>
      <c r="BB844">
        <v>697</v>
      </c>
      <c r="BC844">
        <v>728</v>
      </c>
      <c r="BD844" t="s">
        <v>74</v>
      </c>
      <c r="BE844" t="s">
        <v>8390</v>
      </c>
      <c r="BF844" t="str">
        <f>HYPERLINK("http://dx.doi.org/10.1029/91PA02477","http://dx.doi.org/10.1029/91PA02477")</f>
        <v>http://dx.doi.org/10.1029/91PA02477</v>
      </c>
      <c r="BG844" t="s">
        <v>74</v>
      </c>
      <c r="BH844" t="s">
        <v>74</v>
      </c>
      <c r="BI844">
        <v>32</v>
      </c>
      <c r="BJ844" t="s">
        <v>1668</v>
      </c>
      <c r="BK844" t="s">
        <v>92</v>
      </c>
      <c r="BL844" t="s">
        <v>1669</v>
      </c>
      <c r="BM844" t="s">
        <v>8379</v>
      </c>
      <c r="BN844" t="s">
        <v>74</v>
      </c>
      <c r="BO844" t="s">
        <v>74</v>
      </c>
      <c r="BP844" t="s">
        <v>74</v>
      </c>
      <c r="BQ844" t="s">
        <v>74</v>
      </c>
      <c r="BR844" t="s">
        <v>95</v>
      </c>
      <c r="BS844" t="s">
        <v>8391</v>
      </c>
      <c r="BT844" t="str">
        <f>HYPERLINK("https%3A%2F%2Fwww.webofscience.com%2Fwos%2Fwoscc%2Ffull-record%2FWOS:000208340500004","View Full Record in Web of Science")</f>
        <v>View Full Record in Web of Science</v>
      </c>
    </row>
    <row r="845" spans="1:72" x14ac:dyDescent="0.15">
      <c r="A845" t="s">
        <v>72</v>
      </c>
      <c r="B845" t="s">
        <v>8392</v>
      </c>
      <c r="C845" t="s">
        <v>74</v>
      </c>
      <c r="D845" t="s">
        <v>74</v>
      </c>
      <c r="E845" t="s">
        <v>74</v>
      </c>
      <c r="F845" t="s">
        <v>8393</v>
      </c>
      <c r="G845" t="s">
        <v>74</v>
      </c>
      <c r="H845" t="s">
        <v>74</v>
      </c>
      <c r="I845" t="s">
        <v>8394</v>
      </c>
      <c r="J845" t="s">
        <v>1655</v>
      </c>
      <c r="K845" t="s">
        <v>74</v>
      </c>
      <c r="L845" t="s">
        <v>74</v>
      </c>
      <c r="M845" t="s">
        <v>77</v>
      </c>
      <c r="N845" t="s">
        <v>78</v>
      </c>
      <c r="O845" t="s">
        <v>74</v>
      </c>
      <c r="P845" t="s">
        <v>74</v>
      </c>
      <c r="Q845" t="s">
        <v>74</v>
      </c>
      <c r="R845" t="s">
        <v>74</v>
      </c>
      <c r="S845" t="s">
        <v>74</v>
      </c>
      <c r="T845" t="s">
        <v>74</v>
      </c>
      <c r="U845" t="s">
        <v>8395</v>
      </c>
      <c r="V845" t="s">
        <v>8396</v>
      </c>
      <c r="W845" t="s">
        <v>8397</v>
      </c>
      <c r="X845" t="s">
        <v>8398</v>
      </c>
      <c r="Y845" t="s">
        <v>8399</v>
      </c>
      <c r="Z845" t="s">
        <v>74</v>
      </c>
      <c r="AA845" t="s">
        <v>74</v>
      </c>
      <c r="AB845" t="s">
        <v>74</v>
      </c>
      <c r="AC845" t="s">
        <v>8400</v>
      </c>
      <c r="AD845" t="s">
        <v>1662</v>
      </c>
      <c r="AE845" t="s">
        <v>8401</v>
      </c>
      <c r="AF845" t="s">
        <v>74</v>
      </c>
      <c r="AG845">
        <v>106</v>
      </c>
      <c r="AH845">
        <v>201</v>
      </c>
      <c r="AI845">
        <v>224</v>
      </c>
      <c r="AJ845">
        <v>1</v>
      </c>
      <c r="AK845">
        <v>72</v>
      </c>
      <c r="AL845" t="s">
        <v>352</v>
      </c>
      <c r="AM845" t="s">
        <v>309</v>
      </c>
      <c r="AN845" t="s">
        <v>353</v>
      </c>
      <c r="AO845" t="s">
        <v>1664</v>
      </c>
      <c r="AP845" t="s">
        <v>1665</v>
      </c>
      <c r="AQ845" t="s">
        <v>74</v>
      </c>
      <c r="AR845" t="s">
        <v>1655</v>
      </c>
      <c r="AS845" t="s">
        <v>1666</v>
      </c>
      <c r="AT845" t="s">
        <v>7872</v>
      </c>
      <c r="AU845">
        <v>1991</v>
      </c>
      <c r="AV845">
        <v>6</v>
      </c>
      <c r="AW845">
        <v>6</v>
      </c>
      <c r="AX845" t="s">
        <v>74</v>
      </c>
      <c r="AY845" t="s">
        <v>74</v>
      </c>
      <c r="AZ845" t="s">
        <v>74</v>
      </c>
      <c r="BA845" t="s">
        <v>74</v>
      </c>
      <c r="BB845">
        <v>755</v>
      </c>
      <c r="BC845">
        <v>806</v>
      </c>
      <c r="BD845" t="s">
        <v>74</v>
      </c>
      <c r="BE845" t="s">
        <v>8402</v>
      </c>
      <c r="BF845" t="str">
        <f>HYPERLINK("http://dx.doi.org/10.1029/91PA02561","http://dx.doi.org/10.1029/91PA02561")</f>
        <v>http://dx.doi.org/10.1029/91PA02561</v>
      </c>
      <c r="BG845" t="s">
        <v>74</v>
      </c>
      <c r="BH845" t="s">
        <v>74</v>
      </c>
      <c r="BI845">
        <v>52</v>
      </c>
      <c r="BJ845" t="s">
        <v>1668</v>
      </c>
      <c r="BK845" t="s">
        <v>92</v>
      </c>
      <c r="BL845" t="s">
        <v>1669</v>
      </c>
      <c r="BM845" t="s">
        <v>8379</v>
      </c>
      <c r="BN845" t="s">
        <v>74</v>
      </c>
      <c r="BO845" t="s">
        <v>74</v>
      </c>
      <c r="BP845" t="s">
        <v>74</v>
      </c>
      <c r="BQ845" t="s">
        <v>74</v>
      </c>
      <c r="BR845" t="s">
        <v>95</v>
      </c>
      <c r="BS845" t="s">
        <v>8403</v>
      </c>
      <c r="BT845" t="str">
        <f>HYPERLINK("https%3A%2F%2Fwww.webofscience.com%2Fwos%2Fwoscc%2Ffull-record%2FWOS:000208340500007","View Full Record in Web of Science")</f>
        <v>View Full Record in Web of Science</v>
      </c>
    </row>
    <row r="846" spans="1:72" x14ac:dyDescent="0.15">
      <c r="A846" t="s">
        <v>72</v>
      </c>
      <c r="B846" t="s">
        <v>8404</v>
      </c>
      <c r="C846" t="s">
        <v>74</v>
      </c>
      <c r="D846" t="s">
        <v>74</v>
      </c>
      <c r="E846" t="s">
        <v>74</v>
      </c>
      <c r="F846" t="s">
        <v>8404</v>
      </c>
      <c r="G846" t="s">
        <v>74</v>
      </c>
      <c r="H846" t="s">
        <v>74</v>
      </c>
      <c r="I846" t="s">
        <v>8405</v>
      </c>
      <c r="J846" t="s">
        <v>8406</v>
      </c>
      <c r="K846" t="s">
        <v>74</v>
      </c>
      <c r="L846" t="s">
        <v>74</v>
      </c>
      <c r="M846" t="s">
        <v>77</v>
      </c>
      <c r="N846" t="s">
        <v>78</v>
      </c>
      <c r="O846" t="s">
        <v>74</v>
      </c>
      <c r="P846" t="s">
        <v>74</v>
      </c>
      <c r="Q846" t="s">
        <v>74</v>
      </c>
      <c r="R846" t="s">
        <v>74</v>
      </c>
      <c r="S846" t="s">
        <v>74</v>
      </c>
      <c r="T846" t="s">
        <v>74</v>
      </c>
      <c r="U846" t="s">
        <v>8407</v>
      </c>
      <c r="V846" t="s">
        <v>74</v>
      </c>
      <c r="W846" t="s">
        <v>8408</v>
      </c>
      <c r="X846" t="s">
        <v>5656</v>
      </c>
      <c r="Y846" t="s">
        <v>8409</v>
      </c>
      <c r="Z846" t="s">
        <v>74</v>
      </c>
      <c r="AA846" t="s">
        <v>74</v>
      </c>
      <c r="AB846" t="s">
        <v>74</v>
      </c>
      <c r="AC846" t="s">
        <v>74</v>
      </c>
      <c r="AD846" t="s">
        <v>74</v>
      </c>
      <c r="AE846" t="s">
        <v>74</v>
      </c>
      <c r="AF846" t="s">
        <v>74</v>
      </c>
      <c r="AG846">
        <v>26</v>
      </c>
      <c r="AH846">
        <v>58</v>
      </c>
      <c r="AI846">
        <v>60</v>
      </c>
      <c r="AJ846">
        <v>0</v>
      </c>
      <c r="AK846">
        <v>8</v>
      </c>
      <c r="AL846" t="s">
        <v>2483</v>
      </c>
      <c r="AM846" t="s">
        <v>2484</v>
      </c>
      <c r="AN846" t="s">
        <v>2485</v>
      </c>
      <c r="AO846" t="s">
        <v>8410</v>
      </c>
      <c r="AP846" t="s">
        <v>74</v>
      </c>
      <c r="AQ846" t="s">
        <v>74</v>
      </c>
      <c r="AR846" t="s">
        <v>8411</v>
      </c>
      <c r="AS846" t="s">
        <v>8412</v>
      </c>
      <c r="AT846" t="s">
        <v>7872</v>
      </c>
      <c r="AU846">
        <v>1991</v>
      </c>
      <c r="AV846">
        <v>44</v>
      </c>
      <c r="AW846">
        <v>12</v>
      </c>
      <c r="AX846" t="s">
        <v>74</v>
      </c>
      <c r="AY846" t="s">
        <v>74</v>
      </c>
      <c r="AZ846" t="s">
        <v>74</v>
      </c>
      <c r="BA846" t="s">
        <v>74</v>
      </c>
      <c r="BB846">
        <v>34</v>
      </c>
      <c r="BC846">
        <v>42</v>
      </c>
      <c r="BD846" t="s">
        <v>74</v>
      </c>
      <c r="BE846" t="s">
        <v>8413</v>
      </c>
      <c r="BF846" t="str">
        <f>HYPERLINK("http://dx.doi.org/10.1063/1.881277","http://dx.doi.org/10.1063/1.881277")</f>
        <v>http://dx.doi.org/10.1063/1.881277</v>
      </c>
      <c r="BG846" t="s">
        <v>74</v>
      </c>
      <c r="BH846" t="s">
        <v>74</v>
      </c>
      <c r="BI846">
        <v>9</v>
      </c>
      <c r="BJ846" t="s">
        <v>8073</v>
      </c>
      <c r="BK846" t="s">
        <v>92</v>
      </c>
      <c r="BL846" t="s">
        <v>1881</v>
      </c>
      <c r="BM846" t="s">
        <v>8414</v>
      </c>
      <c r="BN846" t="s">
        <v>74</v>
      </c>
      <c r="BO846" t="s">
        <v>74</v>
      </c>
      <c r="BP846" t="s">
        <v>74</v>
      </c>
      <c r="BQ846" t="s">
        <v>74</v>
      </c>
      <c r="BR846" t="s">
        <v>95</v>
      </c>
      <c r="BS846" t="s">
        <v>8415</v>
      </c>
      <c r="BT846" t="str">
        <f>HYPERLINK("https%3A%2F%2Fwww.webofscience.com%2Fwos%2Fwoscc%2Ffull-record%2FWOS:A1991GV83600006","View Full Record in Web of Science")</f>
        <v>View Full Record in Web of Science</v>
      </c>
    </row>
    <row r="847" spans="1:72" x14ac:dyDescent="0.15">
      <c r="A847" t="s">
        <v>72</v>
      </c>
      <c r="B847" t="s">
        <v>8416</v>
      </c>
      <c r="C847" t="s">
        <v>74</v>
      </c>
      <c r="D847" t="s">
        <v>74</v>
      </c>
      <c r="E847" t="s">
        <v>74</v>
      </c>
      <c r="F847" t="s">
        <v>8416</v>
      </c>
      <c r="G847" t="s">
        <v>74</v>
      </c>
      <c r="H847" t="s">
        <v>74</v>
      </c>
      <c r="I847" t="s">
        <v>8417</v>
      </c>
      <c r="J847" t="s">
        <v>646</v>
      </c>
      <c r="K847" t="s">
        <v>74</v>
      </c>
      <c r="L847" t="s">
        <v>74</v>
      </c>
      <c r="M847" t="s">
        <v>77</v>
      </c>
      <c r="N847" t="s">
        <v>78</v>
      </c>
      <c r="O847" t="s">
        <v>74</v>
      </c>
      <c r="P847" t="s">
        <v>74</v>
      </c>
      <c r="Q847" t="s">
        <v>74</v>
      </c>
      <c r="R847" t="s">
        <v>74</v>
      </c>
      <c r="S847" t="s">
        <v>74</v>
      </c>
      <c r="T847" t="s">
        <v>74</v>
      </c>
      <c r="U847" t="s">
        <v>8418</v>
      </c>
      <c r="V847" t="s">
        <v>8419</v>
      </c>
      <c r="W847" t="s">
        <v>74</v>
      </c>
      <c r="X847" t="s">
        <v>74</v>
      </c>
      <c r="Y847" t="s">
        <v>7900</v>
      </c>
      <c r="Z847" t="s">
        <v>74</v>
      </c>
      <c r="AA847" t="s">
        <v>74</v>
      </c>
      <c r="AB847" t="s">
        <v>74</v>
      </c>
      <c r="AC847" t="s">
        <v>74</v>
      </c>
      <c r="AD847" t="s">
        <v>74</v>
      </c>
      <c r="AE847" t="s">
        <v>74</v>
      </c>
      <c r="AF847" t="s">
        <v>74</v>
      </c>
      <c r="AG847">
        <v>43</v>
      </c>
      <c r="AH847">
        <v>48</v>
      </c>
      <c r="AI847">
        <v>60</v>
      </c>
      <c r="AJ847">
        <v>0</v>
      </c>
      <c r="AK847">
        <v>11</v>
      </c>
      <c r="AL847" t="s">
        <v>204</v>
      </c>
      <c r="AM847" t="s">
        <v>205</v>
      </c>
      <c r="AN847" t="s">
        <v>206</v>
      </c>
      <c r="AO847" t="s">
        <v>657</v>
      </c>
      <c r="AP847" t="s">
        <v>74</v>
      </c>
      <c r="AQ847" t="s">
        <v>74</v>
      </c>
      <c r="AR847" t="s">
        <v>658</v>
      </c>
      <c r="AS847" t="s">
        <v>659</v>
      </c>
      <c r="AT847" t="s">
        <v>7872</v>
      </c>
      <c r="AU847">
        <v>1991</v>
      </c>
      <c r="AV847">
        <v>11</v>
      </c>
      <c r="AW847">
        <v>7</v>
      </c>
      <c r="AX847" t="s">
        <v>74</v>
      </c>
      <c r="AY847" t="s">
        <v>74</v>
      </c>
      <c r="AZ847" t="s">
        <v>74</v>
      </c>
      <c r="BA847" t="s">
        <v>74</v>
      </c>
      <c r="BB847">
        <v>415</v>
      </c>
      <c r="BC847">
        <v>424</v>
      </c>
      <c r="BD847" t="s">
        <v>74</v>
      </c>
      <c r="BE847" t="s">
        <v>74</v>
      </c>
      <c r="BF847" t="s">
        <v>74</v>
      </c>
      <c r="BG847" t="s">
        <v>74</v>
      </c>
      <c r="BH847" t="s">
        <v>74</v>
      </c>
      <c r="BI847">
        <v>10</v>
      </c>
      <c r="BJ847" t="s">
        <v>660</v>
      </c>
      <c r="BK847" t="s">
        <v>92</v>
      </c>
      <c r="BL847" t="s">
        <v>662</v>
      </c>
      <c r="BM847" t="s">
        <v>8420</v>
      </c>
      <c r="BN847" t="s">
        <v>74</v>
      </c>
      <c r="BO847" t="s">
        <v>74</v>
      </c>
      <c r="BP847" t="s">
        <v>74</v>
      </c>
      <c r="BQ847" t="s">
        <v>74</v>
      </c>
      <c r="BR847" t="s">
        <v>95</v>
      </c>
      <c r="BS847" t="s">
        <v>8421</v>
      </c>
      <c r="BT847" t="str">
        <f>HYPERLINK("https%3A%2F%2Fwww.webofscience.com%2Fwos%2Fwoscc%2Ffull-record%2FWOS:A1991GU47800001","View Full Record in Web of Science")</f>
        <v>View Full Record in Web of Science</v>
      </c>
    </row>
    <row r="848" spans="1:72" x14ac:dyDescent="0.15">
      <c r="A848" t="s">
        <v>72</v>
      </c>
      <c r="B848" t="s">
        <v>8422</v>
      </c>
      <c r="C848" t="s">
        <v>74</v>
      </c>
      <c r="D848" t="s">
        <v>74</v>
      </c>
      <c r="E848" t="s">
        <v>74</v>
      </c>
      <c r="F848" t="s">
        <v>8422</v>
      </c>
      <c r="G848" t="s">
        <v>74</v>
      </c>
      <c r="H848" t="s">
        <v>74</v>
      </c>
      <c r="I848" t="s">
        <v>8423</v>
      </c>
      <c r="J848" t="s">
        <v>646</v>
      </c>
      <c r="K848" t="s">
        <v>74</v>
      </c>
      <c r="L848" t="s">
        <v>74</v>
      </c>
      <c r="M848" t="s">
        <v>77</v>
      </c>
      <c r="N848" t="s">
        <v>78</v>
      </c>
      <c r="O848" t="s">
        <v>74</v>
      </c>
      <c r="P848" t="s">
        <v>74</v>
      </c>
      <c r="Q848" t="s">
        <v>74</v>
      </c>
      <c r="R848" t="s">
        <v>74</v>
      </c>
      <c r="S848" t="s">
        <v>74</v>
      </c>
      <c r="T848" t="s">
        <v>74</v>
      </c>
      <c r="U848" t="s">
        <v>8424</v>
      </c>
      <c r="V848" t="s">
        <v>8425</v>
      </c>
      <c r="W848" t="s">
        <v>8426</v>
      </c>
      <c r="X848" t="s">
        <v>654</v>
      </c>
      <c r="Y848" t="s">
        <v>8427</v>
      </c>
      <c r="Z848" t="s">
        <v>74</v>
      </c>
      <c r="AA848" t="s">
        <v>74</v>
      </c>
      <c r="AB848" t="s">
        <v>74</v>
      </c>
      <c r="AC848" t="s">
        <v>74</v>
      </c>
      <c r="AD848" t="s">
        <v>74</v>
      </c>
      <c r="AE848" t="s">
        <v>74</v>
      </c>
      <c r="AF848" t="s">
        <v>74</v>
      </c>
      <c r="AG848">
        <v>31</v>
      </c>
      <c r="AH848">
        <v>2</v>
      </c>
      <c r="AI848">
        <v>2</v>
      </c>
      <c r="AJ848">
        <v>0</v>
      </c>
      <c r="AK848">
        <v>0</v>
      </c>
      <c r="AL848" t="s">
        <v>204</v>
      </c>
      <c r="AM848" t="s">
        <v>205</v>
      </c>
      <c r="AN848" t="s">
        <v>206</v>
      </c>
      <c r="AO848" t="s">
        <v>657</v>
      </c>
      <c r="AP848" t="s">
        <v>74</v>
      </c>
      <c r="AQ848" t="s">
        <v>74</v>
      </c>
      <c r="AR848" t="s">
        <v>658</v>
      </c>
      <c r="AS848" t="s">
        <v>659</v>
      </c>
      <c r="AT848" t="s">
        <v>7872</v>
      </c>
      <c r="AU848">
        <v>1991</v>
      </c>
      <c r="AV848">
        <v>11</v>
      </c>
      <c r="AW848">
        <v>7</v>
      </c>
      <c r="AX848" t="s">
        <v>74</v>
      </c>
      <c r="AY848" t="s">
        <v>74</v>
      </c>
      <c r="AZ848" t="s">
        <v>74</v>
      </c>
      <c r="BA848" t="s">
        <v>74</v>
      </c>
      <c r="BB848">
        <v>431</v>
      </c>
      <c r="BC848">
        <v>438</v>
      </c>
      <c r="BD848" t="s">
        <v>74</v>
      </c>
      <c r="BE848" t="s">
        <v>74</v>
      </c>
      <c r="BF848" t="s">
        <v>74</v>
      </c>
      <c r="BG848" t="s">
        <v>74</v>
      </c>
      <c r="BH848" t="s">
        <v>74</v>
      </c>
      <c r="BI848">
        <v>8</v>
      </c>
      <c r="BJ848" t="s">
        <v>660</v>
      </c>
      <c r="BK848" t="s">
        <v>92</v>
      </c>
      <c r="BL848" t="s">
        <v>662</v>
      </c>
      <c r="BM848" t="s">
        <v>8420</v>
      </c>
      <c r="BN848" t="s">
        <v>74</v>
      </c>
      <c r="BO848" t="s">
        <v>74</v>
      </c>
      <c r="BP848" t="s">
        <v>74</v>
      </c>
      <c r="BQ848" t="s">
        <v>74</v>
      </c>
      <c r="BR848" t="s">
        <v>95</v>
      </c>
      <c r="BS848" t="s">
        <v>8428</v>
      </c>
      <c r="BT848" t="str">
        <f>HYPERLINK("https%3A%2F%2Fwww.webofscience.com%2Fwos%2Fwoscc%2Ffull-record%2FWOS:A1991GU47800003","View Full Record in Web of Science")</f>
        <v>View Full Record in Web of Science</v>
      </c>
    </row>
    <row r="849" spans="1:72" x14ac:dyDescent="0.15">
      <c r="A849" t="s">
        <v>72</v>
      </c>
      <c r="B849" t="s">
        <v>8429</v>
      </c>
      <c r="C849" t="s">
        <v>74</v>
      </c>
      <c r="D849" t="s">
        <v>74</v>
      </c>
      <c r="E849" t="s">
        <v>74</v>
      </c>
      <c r="F849" t="s">
        <v>8429</v>
      </c>
      <c r="G849" t="s">
        <v>74</v>
      </c>
      <c r="H849" t="s">
        <v>74</v>
      </c>
      <c r="I849" t="s">
        <v>8430</v>
      </c>
      <c r="J849" t="s">
        <v>646</v>
      </c>
      <c r="K849" t="s">
        <v>74</v>
      </c>
      <c r="L849" t="s">
        <v>74</v>
      </c>
      <c r="M849" t="s">
        <v>77</v>
      </c>
      <c r="N849" t="s">
        <v>78</v>
      </c>
      <c r="O849" t="s">
        <v>74</v>
      </c>
      <c r="P849" t="s">
        <v>74</v>
      </c>
      <c r="Q849" t="s">
        <v>74</v>
      </c>
      <c r="R849" t="s">
        <v>74</v>
      </c>
      <c r="S849" t="s">
        <v>74</v>
      </c>
      <c r="T849" t="s">
        <v>74</v>
      </c>
      <c r="U849" t="s">
        <v>8431</v>
      </c>
      <c r="V849" t="s">
        <v>8432</v>
      </c>
      <c r="W849" t="s">
        <v>8433</v>
      </c>
      <c r="X849" t="s">
        <v>8434</v>
      </c>
      <c r="Y849" t="s">
        <v>8435</v>
      </c>
      <c r="Z849" t="s">
        <v>74</v>
      </c>
      <c r="AA849" t="s">
        <v>74</v>
      </c>
      <c r="AB849" t="s">
        <v>8436</v>
      </c>
      <c r="AC849" t="s">
        <v>74</v>
      </c>
      <c r="AD849" t="s">
        <v>74</v>
      </c>
      <c r="AE849" t="s">
        <v>74</v>
      </c>
      <c r="AF849" t="s">
        <v>74</v>
      </c>
      <c r="AG849">
        <v>47</v>
      </c>
      <c r="AH849">
        <v>32</v>
      </c>
      <c r="AI849">
        <v>35</v>
      </c>
      <c r="AJ849">
        <v>0</v>
      </c>
      <c r="AK849">
        <v>6</v>
      </c>
      <c r="AL849" t="s">
        <v>204</v>
      </c>
      <c r="AM849" t="s">
        <v>205</v>
      </c>
      <c r="AN849" t="s">
        <v>206</v>
      </c>
      <c r="AO849" t="s">
        <v>657</v>
      </c>
      <c r="AP849" t="s">
        <v>74</v>
      </c>
      <c r="AQ849" t="s">
        <v>74</v>
      </c>
      <c r="AR849" t="s">
        <v>658</v>
      </c>
      <c r="AS849" t="s">
        <v>659</v>
      </c>
      <c r="AT849" t="s">
        <v>7872</v>
      </c>
      <c r="AU849">
        <v>1991</v>
      </c>
      <c r="AV849">
        <v>11</v>
      </c>
      <c r="AW849">
        <v>7</v>
      </c>
      <c r="AX849" t="s">
        <v>74</v>
      </c>
      <c r="AY849" t="s">
        <v>74</v>
      </c>
      <c r="AZ849" t="s">
        <v>74</v>
      </c>
      <c r="BA849" t="s">
        <v>74</v>
      </c>
      <c r="BB849">
        <v>439</v>
      </c>
      <c r="BC849">
        <v>448</v>
      </c>
      <c r="BD849" t="s">
        <v>74</v>
      </c>
      <c r="BE849" t="s">
        <v>74</v>
      </c>
      <c r="BF849" t="s">
        <v>74</v>
      </c>
      <c r="BG849" t="s">
        <v>74</v>
      </c>
      <c r="BH849" t="s">
        <v>74</v>
      </c>
      <c r="BI849">
        <v>10</v>
      </c>
      <c r="BJ849" t="s">
        <v>660</v>
      </c>
      <c r="BK849" t="s">
        <v>92</v>
      </c>
      <c r="BL849" t="s">
        <v>662</v>
      </c>
      <c r="BM849" t="s">
        <v>8420</v>
      </c>
      <c r="BN849" t="s">
        <v>74</v>
      </c>
      <c r="BO849" t="s">
        <v>74</v>
      </c>
      <c r="BP849" t="s">
        <v>74</v>
      </c>
      <c r="BQ849" t="s">
        <v>74</v>
      </c>
      <c r="BR849" t="s">
        <v>95</v>
      </c>
      <c r="BS849" t="s">
        <v>8437</v>
      </c>
      <c r="BT849" t="str">
        <f>HYPERLINK("https%3A%2F%2Fwww.webofscience.com%2Fwos%2Fwoscc%2Ffull-record%2FWOS:A1991GU47800004","View Full Record in Web of Science")</f>
        <v>View Full Record in Web of Science</v>
      </c>
    </row>
    <row r="850" spans="1:72" x14ac:dyDescent="0.15">
      <c r="A850" t="s">
        <v>72</v>
      </c>
      <c r="B850" t="s">
        <v>8438</v>
      </c>
      <c r="C850" t="s">
        <v>74</v>
      </c>
      <c r="D850" t="s">
        <v>74</v>
      </c>
      <c r="E850" t="s">
        <v>74</v>
      </c>
      <c r="F850" t="s">
        <v>8438</v>
      </c>
      <c r="G850" t="s">
        <v>74</v>
      </c>
      <c r="H850" t="s">
        <v>74</v>
      </c>
      <c r="I850" t="s">
        <v>8439</v>
      </c>
      <c r="J850" t="s">
        <v>646</v>
      </c>
      <c r="K850" t="s">
        <v>74</v>
      </c>
      <c r="L850" t="s">
        <v>74</v>
      </c>
      <c r="M850" t="s">
        <v>77</v>
      </c>
      <c r="N850" t="s">
        <v>78</v>
      </c>
      <c r="O850" t="s">
        <v>74</v>
      </c>
      <c r="P850" t="s">
        <v>74</v>
      </c>
      <c r="Q850" t="s">
        <v>74</v>
      </c>
      <c r="R850" t="s">
        <v>74</v>
      </c>
      <c r="S850" t="s">
        <v>74</v>
      </c>
      <c r="T850" t="s">
        <v>74</v>
      </c>
      <c r="U850" t="s">
        <v>8440</v>
      </c>
      <c r="V850" t="s">
        <v>8441</v>
      </c>
      <c r="W850" t="s">
        <v>8442</v>
      </c>
      <c r="X850" t="s">
        <v>8443</v>
      </c>
      <c r="Y850" t="s">
        <v>8444</v>
      </c>
      <c r="Z850" t="s">
        <v>74</v>
      </c>
      <c r="AA850" t="s">
        <v>779</v>
      </c>
      <c r="AB850" t="s">
        <v>74</v>
      </c>
      <c r="AC850" t="s">
        <v>74</v>
      </c>
      <c r="AD850" t="s">
        <v>74</v>
      </c>
      <c r="AE850" t="s">
        <v>74</v>
      </c>
      <c r="AF850" t="s">
        <v>74</v>
      </c>
      <c r="AG850">
        <v>59</v>
      </c>
      <c r="AH850">
        <v>85</v>
      </c>
      <c r="AI850">
        <v>96</v>
      </c>
      <c r="AJ850">
        <v>0</v>
      </c>
      <c r="AK850">
        <v>7</v>
      </c>
      <c r="AL850" t="s">
        <v>679</v>
      </c>
      <c r="AM850" t="s">
        <v>205</v>
      </c>
      <c r="AN850" t="s">
        <v>680</v>
      </c>
      <c r="AO850" t="s">
        <v>657</v>
      </c>
      <c r="AP850" t="s">
        <v>681</v>
      </c>
      <c r="AQ850" t="s">
        <v>74</v>
      </c>
      <c r="AR850" t="s">
        <v>658</v>
      </c>
      <c r="AS850" t="s">
        <v>659</v>
      </c>
      <c r="AT850" t="s">
        <v>7872</v>
      </c>
      <c r="AU850">
        <v>1991</v>
      </c>
      <c r="AV850">
        <v>11</v>
      </c>
      <c r="AW850">
        <v>7</v>
      </c>
      <c r="AX850" t="s">
        <v>74</v>
      </c>
      <c r="AY850" t="s">
        <v>74</v>
      </c>
      <c r="AZ850" t="s">
        <v>74</v>
      </c>
      <c r="BA850" t="s">
        <v>74</v>
      </c>
      <c r="BB850">
        <v>449</v>
      </c>
      <c r="BC850">
        <v>456</v>
      </c>
      <c r="BD850" t="s">
        <v>74</v>
      </c>
      <c r="BE850" t="s">
        <v>74</v>
      </c>
      <c r="BF850" t="s">
        <v>74</v>
      </c>
      <c r="BG850" t="s">
        <v>74</v>
      </c>
      <c r="BH850" t="s">
        <v>74</v>
      </c>
      <c r="BI850">
        <v>8</v>
      </c>
      <c r="BJ850" t="s">
        <v>660</v>
      </c>
      <c r="BK850" t="s">
        <v>92</v>
      </c>
      <c r="BL850" t="s">
        <v>662</v>
      </c>
      <c r="BM850" t="s">
        <v>8420</v>
      </c>
      <c r="BN850" t="s">
        <v>74</v>
      </c>
      <c r="BO850" t="s">
        <v>74</v>
      </c>
      <c r="BP850" t="s">
        <v>74</v>
      </c>
      <c r="BQ850" t="s">
        <v>74</v>
      </c>
      <c r="BR850" t="s">
        <v>95</v>
      </c>
      <c r="BS850" t="s">
        <v>8445</v>
      </c>
      <c r="BT850" t="str">
        <f>HYPERLINK("https%3A%2F%2Fwww.webofscience.com%2Fwos%2Fwoscc%2Ffull-record%2FWOS:A1991GU47800005","View Full Record in Web of Science")</f>
        <v>View Full Record in Web of Science</v>
      </c>
    </row>
    <row r="851" spans="1:72" x14ac:dyDescent="0.15">
      <c r="A851" t="s">
        <v>72</v>
      </c>
      <c r="B851" t="s">
        <v>8446</v>
      </c>
      <c r="C851" t="s">
        <v>74</v>
      </c>
      <c r="D851" t="s">
        <v>74</v>
      </c>
      <c r="E851" t="s">
        <v>74</v>
      </c>
      <c r="F851" t="s">
        <v>8446</v>
      </c>
      <c r="G851" t="s">
        <v>74</v>
      </c>
      <c r="H851" t="s">
        <v>74</v>
      </c>
      <c r="I851" t="s">
        <v>8447</v>
      </c>
      <c r="J851" t="s">
        <v>646</v>
      </c>
      <c r="K851" t="s">
        <v>74</v>
      </c>
      <c r="L851" t="s">
        <v>74</v>
      </c>
      <c r="M851" t="s">
        <v>77</v>
      </c>
      <c r="N851" t="s">
        <v>78</v>
      </c>
      <c r="O851" t="s">
        <v>74</v>
      </c>
      <c r="P851" t="s">
        <v>74</v>
      </c>
      <c r="Q851" t="s">
        <v>74</v>
      </c>
      <c r="R851" t="s">
        <v>74</v>
      </c>
      <c r="S851" t="s">
        <v>74</v>
      </c>
      <c r="T851" t="s">
        <v>74</v>
      </c>
      <c r="U851" t="s">
        <v>8448</v>
      </c>
      <c r="V851" t="s">
        <v>8449</v>
      </c>
      <c r="W851" t="s">
        <v>74</v>
      </c>
      <c r="X851" t="s">
        <v>74</v>
      </c>
      <c r="Y851" t="s">
        <v>8450</v>
      </c>
      <c r="Z851" t="s">
        <v>74</v>
      </c>
      <c r="AA851" t="s">
        <v>74</v>
      </c>
      <c r="AB851" t="s">
        <v>74</v>
      </c>
      <c r="AC851" t="s">
        <v>74</v>
      </c>
      <c r="AD851" t="s">
        <v>74</v>
      </c>
      <c r="AE851" t="s">
        <v>74</v>
      </c>
      <c r="AF851" t="s">
        <v>74</v>
      </c>
      <c r="AG851">
        <v>44</v>
      </c>
      <c r="AH851">
        <v>48</v>
      </c>
      <c r="AI851">
        <v>58</v>
      </c>
      <c r="AJ851">
        <v>0</v>
      </c>
      <c r="AK851">
        <v>9</v>
      </c>
      <c r="AL851" t="s">
        <v>679</v>
      </c>
      <c r="AM851" t="s">
        <v>205</v>
      </c>
      <c r="AN851" t="s">
        <v>748</v>
      </c>
      <c r="AO851" t="s">
        <v>657</v>
      </c>
      <c r="AP851" t="s">
        <v>681</v>
      </c>
      <c r="AQ851" t="s">
        <v>74</v>
      </c>
      <c r="AR851" t="s">
        <v>658</v>
      </c>
      <c r="AS851" t="s">
        <v>659</v>
      </c>
      <c r="AT851" t="s">
        <v>7872</v>
      </c>
      <c r="AU851">
        <v>1991</v>
      </c>
      <c r="AV851">
        <v>11</v>
      </c>
      <c r="AW851">
        <v>7</v>
      </c>
      <c r="AX851" t="s">
        <v>74</v>
      </c>
      <c r="AY851" t="s">
        <v>74</v>
      </c>
      <c r="AZ851" t="s">
        <v>74</v>
      </c>
      <c r="BA851" t="s">
        <v>74</v>
      </c>
      <c r="BB851">
        <v>479</v>
      </c>
      <c r="BC851">
        <v>487</v>
      </c>
      <c r="BD851" t="s">
        <v>74</v>
      </c>
      <c r="BE851" t="s">
        <v>74</v>
      </c>
      <c r="BF851" t="s">
        <v>74</v>
      </c>
      <c r="BG851" t="s">
        <v>74</v>
      </c>
      <c r="BH851" t="s">
        <v>74</v>
      </c>
      <c r="BI851">
        <v>9</v>
      </c>
      <c r="BJ851" t="s">
        <v>660</v>
      </c>
      <c r="BK851" t="s">
        <v>92</v>
      </c>
      <c r="BL851" t="s">
        <v>662</v>
      </c>
      <c r="BM851" t="s">
        <v>8420</v>
      </c>
      <c r="BN851" t="s">
        <v>74</v>
      </c>
      <c r="BO851" t="s">
        <v>74</v>
      </c>
      <c r="BP851" t="s">
        <v>74</v>
      </c>
      <c r="BQ851" t="s">
        <v>74</v>
      </c>
      <c r="BR851" t="s">
        <v>95</v>
      </c>
      <c r="BS851" t="s">
        <v>8451</v>
      </c>
      <c r="BT851" t="str">
        <f>HYPERLINK("https%3A%2F%2Fwww.webofscience.com%2Fwos%2Fwoscc%2Ffull-record%2FWOS:A1991GU47800008","View Full Record in Web of Science")</f>
        <v>View Full Record in Web of Science</v>
      </c>
    </row>
    <row r="852" spans="1:72" x14ac:dyDescent="0.15">
      <c r="A852" t="s">
        <v>72</v>
      </c>
      <c r="B852" t="s">
        <v>8452</v>
      </c>
      <c r="C852" t="s">
        <v>74</v>
      </c>
      <c r="D852" t="s">
        <v>74</v>
      </c>
      <c r="E852" t="s">
        <v>74</v>
      </c>
      <c r="F852" t="s">
        <v>8452</v>
      </c>
      <c r="G852" t="s">
        <v>74</v>
      </c>
      <c r="H852" t="s">
        <v>74</v>
      </c>
      <c r="I852" t="s">
        <v>8453</v>
      </c>
      <c r="J852" t="s">
        <v>646</v>
      </c>
      <c r="K852" t="s">
        <v>74</v>
      </c>
      <c r="L852" t="s">
        <v>74</v>
      </c>
      <c r="M852" t="s">
        <v>77</v>
      </c>
      <c r="N852" t="s">
        <v>78</v>
      </c>
      <c r="O852" t="s">
        <v>74</v>
      </c>
      <c r="P852" t="s">
        <v>74</v>
      </c>
      <c r="Q852" t="s">
        <v>74</v>
      </c>
      <c r="R852" t="s">
        <v>74</v>
      </c>
      <c r="S852" t="s">
        <v>74</v>
      </c>
      <c r="T852" t="s">
        <v>74</v>
      </c>
      <c r="U852" t="s">
        <v>8454</v>
      </c>
      <c r="V852" t="s">
        <v>8455</v>
      </c>
      <c r="W852" t="s">
        <v>74</v>
      </c>
      <c r="X852" t="s">
        <v>74</v>
      </c>
      <c r="Y852" t="s">
        <v>8456</v>
      </c>
      <c r="Z852" t="s">
        <v>74</v>
      </c>
      <c r="AA852" t="s">
        <v>74</v>
      </c>
      <c r="AB852" t="s">
        <v>74</v>
      </c>
      <c r="AC852" t="s">
        <v>74</v>
      </c>
      <c r="AD852" t="s">
        <v>74</v>
      </c>
      <c r="AE852" t="s">
        <v>74</v>
      </c>
      <c r="AF852" t="s">
        <v>74</v>
      </c>
      <c r="AG852">
        <v>24</v>
      </c>
      <c r="AH852">
        <v>6</v>
      </c>
      <c r="AI852">
        <v>7</v>
      </c>
      <c r="AJ852">
        <v>0</v>
      </c>
      <c r="AK852">
        <v>0</v>
      </c>
      <c r="AL852" t="s">
        <v>204</v>
      </c>
      <c r="AM852" t="s">
        <v>205</v>
      </c>
      <c r="AN852" t="s">
        <v>206</v>
      </c>
      <c r="AO852" t="s">
        <v>657</v>
      </c>
      <c r="AP852" t="s">
        <v>74</v>
      </c>
      <c r="AQ852" t="s">
        <v>74</v>
      </c>
      <c r="AR852" t="s">
        <v>658</v>
      </c>
      <c r="AS852" t="s">
        <v>659</v>
      </c>
      <c r="AT852" t="s">
        <v>7872</v>
      </c>
      <c r="AU852">
        <v>1991</v>
      </c>
      <c r="AV852">
        <v>11</v>
      </c>
      <c r="AW852">
        <v>7</v>
      </c>
      <c r="AX852" t="s">
        <v>74</v>
      </c>
      <c r="AY852" t="s">
        <v>74</v>
      </c>
      <c r="AZ852" t="s">
        <v>74</v>
      </c>
      <c r="BA852" t="s">
        <v>74</v>
      </c>
      <c r="BB852">
        <v>489</v>
      </c>
      <c r="BC852">
        <v>493</v>
      </c>
      <c r="BD852" t="s">
        <v>74</v>
      </c>
      <c r="BE852" t="s">
        <v>74</v>
      </c>
      <c r="BF852" t="s">
        <v>74</v>
      </c>
      <c r="BG852" t="s">
        <v>74</v>
      </c>
      <c r="BH852" t="s">
        <v>74</v>
      </c>
      <c r="BI852">
        <v>5</v>
      </c>
      <c r="BJ852" t="s">
        <v>660</v>
      </c>
      <c r="BK852" t="s">
        <v>92</v>
      </c>
      <c r="BL852" t="s">
        <v>662</v>
      </c>
      <c r="BM852" t="s">
        <v>8420</v>
      </c>
      <c r="BN852" t="s">
        <v>74</v>
      </c>
      <c r="BO852" t="s">
        <v>74</v>
      </c>
      <c r="BP852" t="s">
        <v>74</v>
      </c>
      <c r="BQ852" t="s">
        <v>74</v>
      </c>
      <c r="BR852" t="s">
        <v>95</v>
      </c>
      <c r="BS852" t="s">
        <v>8457</v>
      </c>
      <c r="BT852" t="str">
        <f>HYPERLINK("https%3A%2F%2Fwww.webofscience.com%2Fwos%2Fwoscc%2Ffull-record%2FWOS:A1991GU47800009","View Full Record in Web of Science")</f>
        <v>View Full Record in Web of Science</v>
      </c>
    </row>
    <row r="853" spans="1:72" x14ac:dyDescent="0.15">
      <c r="A853" t="s">
        <v>72</v>
      </c>
      <c r="B853" t="s">
        <v>8458</v>
      </c>
      <c r="C853" t="s">
        <v>74</v>
      </c>
      <c r="D853" t="s">
        <v>74</v>
      </c>
      <c r="E853" t="s">
        <v>74</v>
      </c>
      <c r="F853" t="s">
        <v>8458</v>
      </c>
      <c r="G853" t="s">
        <v>74</v>
      </c>
      <c r="H853" t="s">
        <v>74</v>
      </c>
      <c r="I853" t="s">
        <v>8459</v>
      </c>
      <c r="J853" t="s">
        <v>646</v>
      </c>
      <c r="K853" t="s">
        <v>74</v>
      </c>
      <c r="L853" t="s">
        <v>74</v>
      </c>
      <c r="M853" t="s">
        <v>77</v>
      </c>
      <c r="N853" t="s">
        <v>78</v>
      </c>
      <c r="O853" t="s">
        <v>74</v>
      </c>
      <c r="P853" t="s">
        <v>74</v>
      </c>
      <c r="Q853" t="s">
        <v>74</v>
      </c>
      <c r="R853" t="s">
        <v>74</v>
      </c>
      <c r="S853" t="s">
        <v>74</v>
      </c>
      <c r="T853" t="s">
        <v>74</v>
      </c>
      <c r="U853" t="s">
        <v>8460</v>
      </c>
      <c r="V853" t="s">
        <v>8461</v>
      </c>
      <c r="W853" t="s">
        <v>8462</v>
      </c>
      <c r="X853" t="s">
        <v>8463</v>
      </c>
      <c r="Y853" t="s">
        <v>8464</v>
      </c>
      <c r="Z853" t="s">
        <v>74</v>
      </c>
      <c r="AA853" t="s">
        <v>74</v>
      </c>
      <c r="AB853" t="s">
        <v>74</v>
      </c>
      <c r="AC853" t="s">
        <v>74</v>
      </c>
      <c r="AD853" t="s">
        <v>74</v>
      </c>
      <c r="AE853" t="s">
        <v>74</v>
      </c>
      <c r="AF853" t="s">
        <v>74</v>
      </c>
      <c r="AG853">
        <v>10</v>
      </c>
      <c r="AH853">
        <v>9</v>
      </c>
      <c r="AI853">
        <v>10</v>
      </c>
      <c r="AJ853">
        <v>0</v>
      </c>
      <c r="AK853">
        <v>2</v>
      </c>
      <c r="AL853" t="s">
        <v>679</v>
      </c>
      <c r="AM853" t="s">
        <v>205</v>
      </c>
      <c r="AN853" t="s">
        <v>680</v>
      </c>
      <c r="AO853" t="s">
        <v>657</v>
      </c>
      <c r="AP853" t="s">
        <v>681</v>
      </c>
      <c r="AQ853" t="s">
        <v>74</v>
      </c>
      <c r="AR853" t="s">
        <v>658</v>
      </c>
      <c r="AS853" t="s">
        <v>659</v>
      </c>
      <c r="AT853" t="s">
        <v>7872</v>
      </c>
      <c r="AU853">
        <v>1991</v>
      </c>
      <c r="AV853">
        <v>11</v>
      </c>
      <c r="AW853">
        <v>7</v>
      </c>
      <c r="AX853" t="s">
        <v>74</v>
      </c>
      <c r="AY853" t="s">
        <v>74</v>
      </c>
      <c r="AZ853" t="s">
        <v>74</v>
      </c>
      <c r="BA853" t="s">
        <v>74</v>
      </c>
      <c r="BB853">
        <v>495</v>
      </c>
      <c r="BC853">
        <v>500</v>
      </c>
      <c r="BD853" t="s">
        <v>74</v>
      </c>
      <c r="BE853" t="s">
        <v>74</v>
      </c>
      <c r="BF853" t="s">
        <v>74</v>
      </c>
      <c r="BG853" t="s">
        <v>74</v>
      </c>
      <c r="BH853" t="s">
        <v>74</v>
      </c>
      <c r="BI853">
        <v>6</v>
      </c>
      <c r="BJ853" t="s">
        <v>660</v>
      </c>
      <c r="BK853" t="s">
        <v>92</v>
      </c>
      <c r="BL853" t="s">
        <v>662</v>
      </c>
      <c r="BM853" t="s">
        <v>8420</v>
      </c>
      <c r="BN853" t="s">
        <v>74</v>
      </c>
      <c r="BO853" t="s">
        <v>74</v>
      </c>
      <c r="BP853" t="s">
        <v>74</v>
      </c>
      <c r="BQ853" t="s">
        <v>74</v>
      </c>
      <c r="BR853" t="s">
        <v>95</v>
      </c>
      <c r="BS853" t="s">
        <v>8465</v>
      </c>
      <c r="BT853" t="str">
        <f>HYPERLINK("https%3A%2F%2Fwww.webofscience.com%2Fwos%2Fwoscc%2Ffull-record%2FWOS:A1991GU47800010","View Full Record in Web of Science")</f>
        <v>View Full Record in Web of Science</v>
      </c>
    </row>
    <row r="854" spans="1:72" x14ac:dyDescent="0.15">
      <c r="A854" t="s">
        <v>72</v>
      </c>
      <c r="B854" t="s">
        <v>8466</v>
      </c>
      <c r="C854" t="s">
        <v>74</v>
      </c>
      <c r="D854" t="s">
        <v>74</v>
      </c>
      <c r="E854" t="s">
        <v>74</v>
      </c>
      <c r="F854" t="s">
        <v>8466</v>
      </c>
      <c r="G854" t="s">
        <v>74</v>
      </c>
      <c r="H854" t="s">
        <v>74</v>
      </c>
      <c r="I854" t="s">
        <v>8467</v>
      </c>
      <c r="J854" t="s">
        <v>646</v>
      </c>
      <c r="K854" t="s">
        <v>74</v>
      </c>
      <c r="L854" t="s">
        <v>74</v>
      </c>
      <c r="M854" t="s">
        <v>77</v>
      </c>
      <c r="N854" t="s">
        <v>78</v>
      </c>
      <c r="O854" t="s">
        <v>74</v>
      </c>
      <c r="P854" t="s">
        <v>74</v>
      </c>
      <c r="Q854" t="s">
        <v>74</v>
      </c>
      <c r="R854" t="s">
        <v>74</v>
      </c>
      <c r="S854" t="s">
        <v>74</v>
      </c>
      <c r="T854" t="s">
        <v>74</v>
      </c>
      <c r="U854" t="s">
        <v>74</v>
      </c>
      <c r="V854" t="s">
        <v>8468</v>
      </c>
      <c r="W854" t="s">
        <v>74</v>
      </c>
      <c r="X854" t="s">
        <v>74</v>
      </c>
      <c r="Y854" t="s">
        <v>8456</v>
      </c>
      <c r="Z854" t="s">
        <v>74</v>
      </c>
      <c r="AA854" t="s">
        <v>74</v>
      </c>
      <c r="AB854" t="s">
        <v>74</v>
      </c>
      <c r="AC854" t="s">
        <v>74</v>
      </c>
      <c r="AD854" t="s">
        <v>74</v>
      </c>
      <c r="AE854" t="s">
        <v>74</v>
      </c>
      <c r="AF854" t="s">
        <v>74</v>
      </c>
      <c r="AG854">
        <v>14</v>
      </c>
      <c r="AH854">
        <v>17</v>
      </c>
      <c r="AI854">
        <v>18</v>
      </c>
      <c r="AJ854">
        <v>0</v>
      </c>
      <c r="AK854">
        <v>2</v>
      </c>
      <c r="AL854" t="s">
        <v>204</v>
      </c>
      <c r="AM854" t="s">
        <v>205</v>
      </c>
      <c r="AN854" t="s">
        <v>206</v>
      </c>
      <c r="AO854" t="s">
        <v>657</v>
      </c>
      <c r="AP854" t="s">
        <v>74</v>
      </c>
      <c r="AQ854" t="s">
        <v>74</v>
      </c>
      <c r="AR854" t="s">
        <v>658</v>
      </c>
      <c r="AS854" t="s">
        <v>659</v>
      </c>
      <c r="AT854" t="s">
        <v>7872</v>
      </c>
      <c r="AU854">
        <v>1991</v>
      </c>
      <c r="AV854">
        <v>11</v>
      </c>
      <c r="AW854">
        <v>7</v>
      </c>
      <c r="AX854" t="s">
        <v>74</v>
      </c>
      <c r="AY854" t="s">
        <v>74</v>
      </c>
      <c r="AZ854" t="s">
        <v>74</v>
      </c>
      <c r="BA854" t="s">
        <v>74</v>
      </c>
      <c r="BB854">
        <v>501</v>
      </c>
      <c r="BC854">
        <v>507</v>
      </c>
      <c r="BD854" t="s">
        <v>74</v>
      </c>
      <c r="BE854" t="s">
        <v>74</v>
      </c>
      <c r="BF854" t="s">
        <v>74</v>
      </c>
      <c r="BG854" t="s">
        <v>74</v>
      </c>
      <c r="BH854" t="s">
        <v>74</v>
      </c>
      <c r="BI854">
        <v>7</v>
      </c>
      <c r="BJ854" t="s">
        <v>660</v>
      </c>
      <c r="BK854" t="s">
        <v>92</v>
      </c>
      <c r="BL854" t="s">
        <v>662</v>
      </c>
      <c r="BM854" t="s">
        <v>8420</v>
      </c>
      <c r="BN854" t="s">
        <v>74</v>
      </c>
      <c r="BO854" t="s">
        <v>74</v>
      </c>
      <c r="BP854" t="s">
        <v>74</v>
      </c>
      <c r="BQ854" t="s">
        <v>74</v>
      </c>
      <c r="BR854" t="s">
        <v>95</v>
      </c>
      <c r="BS854" t="s">
        <v>8469</v>
      </c>
      <c r="BT854" t="str">
        <f>HYPERLINK("https%3A%2F%2Fwww.webofscience.com%2Fwos%2Fwoscc%2Ffull-record%2FWOS:A1991GU47800011","View Full Record in Web of Science")</f>
        <v>View Full Record in Web of Science</v>
      </c>
    </row>
    <row r="855" spans="1:72" x14ac:dyDescent="0.15">
      <c r="A855" t="s">
        <v>72</v>
      </c>
      <c r="B855" t="s">
        <v>8470</v>
      </c>
      <c r="C855" t="s">
        <v>74</v>
      </c>
      <c r="D855" t="s">
        <v>74</v>
      </c>
      <c r="E855" t="s">
        <v>74</v>
      </c>
      <c r="F855" t="s">
        <v>8470</v>
      </c>
      <c r="G855" t="s">
        <v>74</v>
      </c>
      <c r="H855" t="s">
        <v>74</v>
      </c>
      <c r="I855" t="s">
        <v>8471</v>
      </c>
      <c r="J855" t="s">
        <v>646</v>
      </c>
      <c r="K855" t="s">
        <v>74</v>
      </c>
      <c r="L855" t="s">
        <v>74</v>
      </c>
      <c r="M855" t="s">
        <v>77</v>
      </c>
      <c r="N855" t="s">
        <v>78</v>
      </c>
      <c r="O855" t="s">
        <v>74</v>
      </c>
      <c r="P855" t="s">
        <v>74</v>
      </c>
      <c r="Q855" t="s">
        <v>74</v>
      </c>
      <c r="R855" t="s">
        <v>74</v>
      </c>
      <c r="S855" t="s">
        <v>74</v>
      </c>
      <c r="T855" t="s">
        <v>74</v>
      </c>
      <c r="U855" t="s">
        <v>8472</v>
      </c>
      <c r="V855" t="s">
        <v>8473</v>
      </c>
      <c r="W855" t="s">
        <v>8474</v>
      </c>
      <c r="X855" t="s">
        <v>707</v>
      </c>
      <c r="Y855" t="s">
        <v>678</v>
      </c>
      <c r="Z855" t="s">
        <v>74</v>
      </c>
      <c r="AA855" t="s">
        <v>8475</v>
      </c>
      <c r="AB855" t="s">
        <v>8476</v>
      </c>
      <c r="AC855" t="s">
        <v>74</v>
      </c>
      <c r="AD855" t="s">
        <v>74</v>
      </c>
      <c r="AE855" t="s">
        <v>74</v>
      </c>
      <c r="AF855" t="s">
        <v>74</v>
      </c>
      <c r="AG855">
        <v>32</v>
      </c>
      <c r="AH855">
        <v>20</v>
      </c>
      <c r="AI855">
        <v>21</v>
      </c>
      <c r="AJ855">
        <v>0</v>
      </c>
      <c r="AK855">
        <v>5</v>
      </c>
      <c r="AL855" t="s">
        <v>679</v>
      </c>
      <c r="AM855" t="s">
        <v>205</v>
      </c>
      <c r="AN855" t="s">
        <v>748</v>
      </c>
      <c r="AO855" t="s">
        <v>657</v>
      </c>
      <c r="AP855" t="s">
        <v>681</v>
      </c>
      <c r="AQ855" t="s">
        <v>74</v>
      </c>
      <c r="AR855" t="s">
        <v>658</v>
      </c>
      <c r="AS855" t="s">
        <v>659</v>
      </c>
      <c r="AT855" t="s">
        <v>7872</v>
      </c>
      <c r="AU855">
        <v>1991</v>
      </c>
      <c r="AV855">
        <v>11</v>
      </c>
      <c r="AW855">
        <v>7</v>
      </c>
      <c r="AX855" t="s">
        <v>74</v>
      </c>
      <c r="AY855" t="s">
        <v>74</v>
      </c>
      <c r="AZ855" t="s">
        <v>74</v>
      </c>
      <c r="BA855" t="s">
        <v>74</v>
      </c>
      <c r="BB855">
        <v>509</v>
      </c>
      <c r="BC855">
        <v>512</v>
      </c>
      <c r="BD855" t="s">
        <v>74</v>
      </c>
      <c r="BE855" t="s">
        <v>74</v>
      </c>
      <c r="BF855" t="s">
        <v>74</v>
      </c>
      <c r="BG855" t="s">
        <v>74</v>
      </c>
      <c r="BH855" t="s">
        <v>74</v>
      </c>
      <c r="BI855">
        <v>4</v>
      </c>
      <c r="BJ855" t="s">
        <v>660</v>
      </c>
      <c r="BK855" t="s">
        <v>92</v>
      </c>
      <c r="BL855" t="s">
        <v>662</v>
      </c>
      <c r="BM855" t="s">
        <v>8420</v>
      </c>
      <c r="BN855" t="s">
        <v>74</v>
      </c>
      <c r="BO855" t="s">
        <v>74</v>
      </c>
      <c r="BP855" t="s">
        <v>74</v>
      </c>
      <c r="BQ855" t="s">
        <v>74</v>
      </c>
      <c r="BR855" t="s">
        <v>95</v>
      </c>
      <c r="BS855" t="s">
        <v>8477</v>
      </c>
      <c r="BT855" t="str">
        <f>HYPERLINK("https%3A%2F%2Fwww.webofscience.com%2Fwos%2Fwoscc%2Ffull-record%2FWOS:A1991GU47800012","View Full Record in Web of Science")</f>
        <v>View Full Record in Web of Science</v>
      </c>
    </row>
    <row r="856" spans="1:72" x14ac:dyDescent="0.15">
      <c r="A856" t="s">
        <v>72</v>
      </c>
      <c r="B856" t="s">
        <v>8478</v>
      </c>
      <c r="C856" t="s">
        <v>74</v>
      </c>
      <c r="D856" t="s">
        <v>74</v>
      </c>
      <c r="E856" t="s">
        <v>74</v>
      </c>
      <c r="F856" t="s">
        <v>8478</v>
      </c>
      <c r="G856" t="s">
        <v>74</v>
      </c>
      <c r="H856" t="s">
        <v>74</v>
      </c>
      <c r="I856" t="s">
        <v>8479</v>
      </c>
      <c r="J856" t="s">
        <v>8480</v>
      </c>
      <c r="K856" t="s">
        <v>74</v>
      </c>
      <c r="L856" t="s">
        <v>74</v>
      </c>
      <c r="M856" t="s">
        <v>77</v>
      </c>
      <c r="N856" t="s">
        <v>647</v>
      </c>
      <c r="O856" t="s">
        <v>8481</v>
      </c>
      <c r="P856" t="s">
        <v>8482</v>
      </c>
      <c r="Q856" t="s">
        <v>8483</v>
      </c>
      <c r="R856" t="s">
        <v>74</v>
      </c>
      <c r="S856" t="s">
        <v>74</v>
      </c>
      <c r="T856" t="s">
        <v>74</v>
      </c>
      <c r="U856" t="s">
        <v>74</v>
      </c>
      <c r="V856" t="s">
        <v>8484</v>
      </c>
      <c r="W856" t="s">
        <v>74</v>
      </c>
      <c r="X856" t="s">
        <v>74</v>
      </c>
      <c r="Y856" t="s">
        <v>8485</v>
      </c>
      <c r="Z856" t="s">
        <v>74</v>
      </c>
      <c r="AA856" t="s">
        <v>74</v>
      </c>
      <c r="AB856" t="s">
        <v>74</v>
      </c>
      <c r="AC856" t="s">
        <v>74</v>
      </c>
      <c r="AD856" t="s">
        <v>74</v>
      </c>
      <c r="AE856" t="s">
        <v>74</v>
      </c>
      <c r="AF856" t="s">
        <v>74</v>
      </c>
      <c r="AG856">
        <v>0</v>
      </c>
      <c r="AH856">
        <v>88</v>
      </c>
      <c r="AI856">
        <v>99</v>
      </c>
      <c r="AJ856">
        <v>0</v>
      </c>
      <c r="AK856">
        <v>13</v>
      </c>
      <c r="AL856" t="s">
        <v>8486</v>
      </c>
      <c r="AM856" t="s">
        <v>188</v>
      </c>
      <c r="AN856" t="s">
        <v>8487</v>
      </c>
      <c r="AO856" t="s">
        <v>8488</v>
      </c>
      <c r="AP856" t="s">
        <v>74</v>
      </c>
      <c r="AQ856" t="s">
        <v>74</v>
      </c>
      <c r="AR856" t="s">
        <v>8489</v>
      </c>
      <c r="AS856" t="s">
        <v>8490</v>
      </c>
      <c r="AT856" t="s">
        <v>7872</v>
      </c>
      <c r="AU856">
        <v>1991</v>
      </c>
      <c r="AV856">
        <v>10</v>
      </c>
      <c r="AW856">
        <v>1</v>
      </c>
      <c r="AX856" t="s">
        <v>74</v>
      </c>
      <c r="AY856" t="s">
        <v>74</v>
      </c>
      <c r="AZ856" t="s">
        <v>74</v>
      </c>
      <c r="BA856" t="s">
        <v>74</v>
      </c>
      <c r="BB856">
        <v>87</v>
      </c>
      <c r="BC856">
        <v>104</v>
      </c>
      <c r="BD856" t="s">
        <v>74</v>
      </c>
      <c r="BE856" t="s">
        <v>8491</v>
      </c>
      <c r="BF856" t="str">
        <f>HYPERLINK("http://dx.doi.org/10.1111/j.1751-8369.1991.tb00637.x","http://dx.doi.org/10.1111/j.1751-8369.1991.tb00637.x")</f>
        <v>http://dx.doi.org/10.1111/j.1751-8369.1991.tb00637.x</v>
      </c>
      <c r="BG856" t="s">
        <v>74</v>
      </c>
      <c r="BH856" t="s">
        <v>74</v>
      </c>
      <c r="BI856">
        <v>18</v>
      </c>
      <c r="BJ856" t="s">
        <v>8492</v>
      </c>
      <c r="BK856" t="s">
        <v>661</v>
      </c>
      <c r="BL856" t="s">
        <v>8493</v>
      </c>
      <c r="BM856" t="s">
        <v>8494</v>
      </c>
      <c r="BN856" t="s">
        <v>74</v>
      </c>
      <c r="BO856" t="s">
        <v>543</v>
      </c>
      <c r="BP856" t="s">
        <v>74</v>
      </c>
      <c r="BQ856" t="s">
        <v>74</v>
      </c>
      <c r="BR856" t="s">
        <v>95</v>
      </c>
      <c r="BS856" t="s">
        <v>8495</v>
      </c>
      <c r="BT856" t="str">
        <f>HYPERLINK("https%3A%2F%2Fwww.webofscience.com%2Fwos%2Fwoscc%2Ffull-record%2FWOS:A1991HX55900009","View Full Record in Web of Science")</f>
        <v>View Full Record in Web of Science</v>
      </c>
    </row>
    <row r="857" spans="1:72" x14ac:dyDescent="0.15">
      <c r="A857" t="s">
        <v>72</v>
      </c>
      <c r="B857" t="s">
        <v>8496</v>
      </c>
      <c r="C857" t="s">
        <v>74</v>
      </c>
      <c r="D857" t="s">
        <v>74</v>
      </c>
      <c r="E857" t="s">
        <v>74</v>
      </c>
      <c r="F857" t="s">
        <v>8496</v>
      </c>
      <c r="G857" t="s">
        <v>74</v>
      </c>
      <c r="H857" t="s">
        <v>74</v>
      </c>
      <c r="I857" t="s">
        <v>8497</v>
      </c>
      <c r="J857" t="s">
        <v>8480</v>
      </c>
      <c r="K857" t="s">
        <v>74</v>
      </c>
      <c r="L857" t="s">
        <v>74</v>
      </c>
      <c r="M857" t="s">
        <v>77</v>
      </c>
      <c r="N857" t="s">
        <v>647</v>
      </c>
      <c r="O857" t="s">
        <v>8481</v>
      </c>
      <c r="P857" t="s">
        <v>8482</v>
      </c>
      <c r="Q857" t="s">
        <v>8483</v>
      </c>
      <c r="R857" t="s">
        <v>74</v>
      </c>
      <c r="S857" t="s">
        <v>74</v>
      </c>
      <c r="T857" t="s">
        <v>74</v>
      </c>
      <c r="U857" t="s">
        <v>74</v>
      </c>
      <c r="V857" t="s">
        <v>8498</v>
      </c>
      <c r="W857" t="s">
        <v>74</v>
      </c>
      <c r="X857" t="s">
        <v>74</v>
      </c>
      <c r="Y857" t="s">
        <v>8499</v>
      </c>
      <c r="Z857" t="s">
        <v>74</v>
      </c>
      <c r="AA857" t="s">
        <v>74</v>
      </c>
      <c r="AB857" t="s">
        <v>74</v>
      </c>
      <c r="AC857" t="s">
        <v>74</v>
      </c>
      <c r="AD857" t="s">
        <v>74</v>
      </c>
      <c r="AE857" t="s">
        <v>74</v>
      </c>
      <c r="AF857" t="s">
        <v>74</v>
      </c>
      <c r="AG857">
        <v>0</v>
      </c>
      <c r="AH857">
        <v>14</v>
      </c>
      <c r="AI857">
        <v>15</v>
      </c>
      <c r="AJ857">
        <v>0</v>
      </c>
      <c r="AK857">
        <v>2</v>
      </c>
      <c r="AL857" t="s">
        <v>8486</v>
      </c>
      <c r="AM857" t="s">
        <v>188</v>
      </c>
      <c r="AN857" t="s">
        <v>8487</v>
      </c>
      <c r="AO857" t="s">
        <v>8488</v>
      </c>
      <c r="AP857" t="s">
        <v>74</v>
      </c>
      <c r="AQ857" t="s">
        <v>74</v>
      </c>
      <c r="AR857" t="s">
        <v>8489</v>
      </c>
      <c r="AS857" t="s">
        <v>8490</v>
      </c>
      <c r="AT857" t="s">
        <v>7872</v>
      </c>
      <c r="AU857">
        <v>1991</v>
      </c>
      <c r="AV857">
        <v>10</v>
      </c>
      <c r="AW857">
        <v>1</v>
      </c>
      <c r="AX857" t="s">
        <v>74</v>
      </c>
      <c r="AY857" t="s">
        <v>74</v>
      </c>
      <c r="AZ857" t="s">
        <v>74</v>
      </c>
      <c r="BA857" t="s">
        <v>74</v>
      </c>
      <c r="BB857">
        <v>193</v>
      </c>
      <c r="BC857">
        <v>200</v>
      </c>
      <c r="BD857" t="s">
        <v>74</v>
      </c>
      <c r="BE857" t="s">
        <v>8500</v>
      </c>
      <c r="BF857" t="str">
        <f>HYPERLINK("http://dx.doi.org/10.1111/j.1751-8369.1991.tb00645.x","http://dx.doi.org/10.1111/j.1751-8369.1991.tb00645.x")</f>
        <v>http://dx.doi.org/10.1111/j.1751-8369.1991.tb00645.x</v>
      </c>
      <c r="BG857" t="s">
        <v>74</v>
      </c>
      <c r="BH857" t="s">
        <v>74</v>
      </c>
      <c r="BI857">
        <v>8</v>
      </c>
      <c r="BJ857" t="s">
        <v>8492</v>
      </c>
      <c r="BK857" t="s">
        <v>661</v>
      </c>
      <c r="BL857" t="s">
        <v>8493</v>
      </c>
      <c r="BM857" t="s">
        <v>8494</v>
      </c>
      <c r="BN857" t="s">
        <v>74</v>
      </c>
      <c r="BO857" t="s">
        <v>543</v>
      </c>
      <c r="BP857" t="s">
        <v>74</v>
      </c>
      <c r="BQ857" t="s">
        <v>74</v>
      </c>
      <c r="BR857" t="s">
        <v>95</v>
      </c>
      <c r="BS857" t="s">
        <v>8501</v>
      </c>
      <c r="BT857" t="str">
        <f>HYPERLINK("https%3A%2F%2Fwww.webofscience.com%2Fwos%2Fwoscc%2Ffull-record%2FWOS:A1991HX55900017","View Full Record in Web of Science")</f>
        <v>View Full Record in Web of Science</v>
      </c>
    </row>
    <row r="858" spans="1:72" x14ac:dyDescent="0.15">
      <c r="A858" t="s">
        <v>72</v>
      </c>
      <c r="B858" t="s">
        <v>8502</v>
      </c>
      <c r="C858" t="s">
        <v>74</v>
      </c>
      <c r="D858" t="s">
        <v>74</v>
      </c>
      <c r="E858" t="s">
        <v>74</v>
      </c>
      <c r="F858" t="s">
        <v>8502</v>
      </c>
      <c r="G858" t="s">
        <v>74</v>
      </c>
      <c r="H858" t="s">
        <v>74</v>
      </c>
      <c r="I858" t="s">
        <v>8503</v>
      </c>
      <c r="J858" t="s">
        <v>8480</v>
      </c>
      <c r="K858" t="s">
        <v>74</v>
      </c>
      <c r="L858" t="s">
        <v>74</v>
      </c>
      <c r="M858" t="s">
        <v>77</v>
      </c>
      <c r="N858" t="s">
        <v>647</v>
      </c>
      <c r="O858" t="s">
        <v>8481</v>
      </c>
      <c r="P858" t="s">
        <v>8482</v>
      </c>
      <c r="Q858" t="s">
        <v>8483</v>
      </c>
      <c r="R858" t="s">
        <v>74</v>
      </c>
      <c r="S858" t="s">
        <v>74</v>
      </c>
      <c r="T858" t="s">
        <v>74</v>
      </c>
      <c r="U858" t="s">
        <v>74</v>
      </c>
      <c r="V858" t="s">
        <v>8504</v>
      </c>
      <c r="W858" t="s">
        <v>74</v>
      </c>
      <c r="X858" t="s">
        <v>74</v>
      </c>
      <c r="Y858" t="s">
        <v>8505</v>
      </c>
      <c r="Z858" t="s">
        <v>74</v>
      </c>
      <c r="AA858" t="s">
        <v>8506</v>
      </c>
      <c r="AB858" t="s">
        <v>8507</v>
      </c>
      <c r="AC858" t="s">
        <v>74</v>
      </c>
      <c r="AD858" t="s">
        <v>74</v>
      </c>
      <c r="AE858" t="s">
        <v>74</v>
      </c>
      <c r="AF858" t="s">
        <v>74</v>
      </c>
      <c r="AG858">
        <v>0</v>
      </c>
      <c r="AH858">
        <v>67</v>
      </c>
      <c r="AI858">
        <v>72</v>
      </c>
      <c r="AJ858">
        <v>0</v>
      </c>
      <c r="AK858">
        <v>20</v>
      </c>
      <c r="AL858" t="s">
        <v>8486</v>
      </c>
      <c r="AM858" t="s">
        <v>188</v>
      </c>
      <c r="AN858" t="s">
        <v>8487</v>
      </c>
      <c r="AO858" t="s">
        <v>8488</v>
      </c>
      <c r="AP858" t="s">
        <v>74</v>
      </c>
      <c r="AQ858" t="s">
        <v>74</v>
      </c>
      <c r="AR858" t="s">
        <v>8489</v>
      </c>
      <c r="AS858" t="s">
        <v>8490</v>
      </c>
      <c r="AT858" t="s">
        <v>7872</v>
      </c>
      <c r="AU858">
        <v>1991</v>
      </c>
      <c r="AV858">
        <v>10</v>
      </c>
      <c r="AW858">
        <v>1</v>
      </c>
      <c r="AX858" t="s">
        <v>74</v>
      </c>
      <c r="AY858" t="s">
        <v>74</v>
      </c>
      <c r="AZ858" t="s">
        <v>74</v>
      </c>
      <c r="BA858" t="s">
        <v>74</v>
      </c>
      <c r="BB858">
        <v>239</v>
      </c>
      <c r="BC858">
        <v>243</v>
      </c>
      <c r="BD858" t="s">
        <v>74</v>
      </c>
      <c r="BE858" t="s">
        <v>8508</v>
      </c>
      <c r="BF858" t="str">
        <f>HYPERLINK("http://dx.doi.org/10.1111/j.1751-8369.1991.tb00649.x","http://dx.doi.org/10.1111/j.1751-8369.1991.tb00649.x")</f>
        <v>http://dx.doi.org/10.1111/j.1751-8369.1991.tb00649.x</v>
      </c>
      <c r="BG858" t="s">
        <v>74</v>
      </c>
      <c r="BH858" t="s">
        <v>74</v>
      </c>
      <c r="BI858">
        <v>5</v>
      </c>
      <c r="BJ858" t="s">
        <v>8492</v>
      </c>
      <c r="BK858" t="s">
        <v>661</v>
      </c>
      <c r="BL858" t="s">
        <v>8493</v>
      </c>
      <c r="BM858" t="s">
        <v>8494</v>
      </c>
      <c r="BN858" t="s">
        <v>74</v>
      </c>
      <c r="BO858" t="s">
        <v>74</v>
      </c>
      <c r="BP858" t="s">
        <v>74</v>
      </c>
      <c r="BQ858" t="s">
        <v>74</v>
      </c>
      <c r="BR858" t="s">
        <v>95</v>
      </c>
      <c r="BS858" t="s">
        <v>8509</v>
      </c>
      <c r="BT858" t="str">
        <f>HYPERLINK("https%3A%2F%2Fwww.webofscience.com%2Fwos%2Fwoscc%2Ffull-record%2FWOS:A1991HX55900021","View Full Record in Web of Science")</f>
        <v>View Full Record in Web of Science</v>
      </c>
    </row>
    <row r="859" spans="1:72" x14ac:dyDescent="0.15">
      <c r="A859" t="s">
        <v>72</v>
      </c>
      <c r="B859" t="s">
        <v>8510</v>
      </c>
      <c r="C859" t="s">
        <v>74</v>
      </c>
      <c r="D859" t="s">
        <v>74</v>
      </c>
      <c r="E859" t="s">
        <v>74</v>
      </c>
      <c r="F859" t="s">
        <v>8510</v>
      </c>
      <c r="G859" t="s">
        <v>74</v>
      </c>
      <c r="H859" t="s">
        <v>74</v>
      </c>
      <c r="I859" t="s">
        <v>8511</v>
      </c>
      <c r="J859" t="s">
        <v>8480</v>
      </c>
      <c r="K859" t="s">
        <v>74</v>
      </c>
      <c r="L859" t="s">
        <v>74</v>
      </c>
      <c r="M859" t="s">
        <v>77</v>
      </c>
      <c r="N859" t="s">
        <v>647</v>
      </c>
      <c r="O859" t="s">
        <v>8481</v>
      </c>
      <c r="P859" t="s">
        <v>8482</v>
      </c>
      <c r="Q859" t="s">
        <v>8483</v>
      </c>
      <c r="R859" t="s">
        <v>74</v>
      </c>
      <c r="S859" t="s">
        <v>74</v>
      </c>
      <c r="T859" t="s">
        <v>74</v>
      </c>
      <c r="U859" t="s">
        <v>74</v>
      </c>
      <c r="V859" t="s">
        <v>8512</v>
      </c>
      <c r="W859" t="s">
        <v>74</v>
      </c>
      <c r="X859" t="s">
        <v>74</v>
      </c>
      <c r="Y859" t="s">
        <v>8513</v>
      </c>
      <c r="Z859" t="s">
        <v>74</v>
      </c>
      <c r="AA859" t="s">
        <v>74</v>
      </c>
      <c r="AB859" t="s">
        <v>74</v>
      </c>
      <c r="AC859" t="s">
        <v>74</v>
      </c>
      <c r="AD859" t="s">
        <v>74</v>
      </c>
      <c r="AE859" t="s">
        <v>74</v>
      </c>
      <c r="AF859" t="s">
        <v>74</v>
      </c>
      <c r="AG859">
        <v>0</v>
      </c>
      <c r="AH859">
        <v>70</v>
      </c>
      <c r="AI859">
        <v>73</v>
      </c>
      <c r="AJ859">
        <v>0</v>
      </c>
      <c r="AK859">
        <v>9</v>
      </c>
      <c r="AL859" t="s">
        <v>8486</v>
      </c>
      <c r="AM859" t="s">
        <v>188</v>
      </c>
      <c r="AN859" t="s">
        <v>8487</v>
      </c>
      <c r="AO859" t="s">
        <v>8488</v>
      </c>
      <c r="AP859" t="s">
        <v>74</v>
      </c>
      <c r="AQ859" t="s">
        <v>74</v>
      </c>
      <c r="AR859" t="s">
        <v>8489</v>
      </c>
      <c r="AS859" t="s">
        <v>8490</v>
      </c>
      <c r="AT859" t="s">
        <v>7872</v>
      </c>
      <c r="AU859">
        <v>1991</v>
      </c>
      <c r="AV859">
        <v>10</v>
      </c>
      <c r="AW859">
        <v>1</v>
      </c>
      <c r="AX859" t="s">
        <v>74</v>
      </c>
      <c r="AY859" t="s">
        <v>74</v>
      </c>
      <c r="AZ859" t="s">
        <v>74</v>
      </c>
      <c r="BA859" t="s">
        <v>74</v>
      </c>
      <c r="BB859">
        <v>245</v>
      </c>
      <c r="BC859">
        <v>253</v>
      </c>
      <c r="BD859" t="s">
        <v>74</v>
      </c>
      <c r="BE859" t="s">
        <v>8514</v>
      </c>
      <c r="BF859" t="str">
        <f>HYPERLINK("http://dx.doi.org/10.1111/j.1751-8369.1991.tb00650.x","http://dx.doi.org/10.1111/j.1751-8369.1991.tb00650.x")</f>
        <v>http://dx.doi.org/10.1111/j.1751-8369.1991.tb00650.x</v>
      </c>
      <c r="BG859" t="s">
        <v>74</v>
      </c>
      <c r="BH859" t="s">
        <v>74</v>
      </c>
      <c r="BI859">
        <v>9</v>
      </c>
      <c r="BJ859" t="s">
        <v>8492</v>
      </c>
      <c r="BK859" t="s">
        <v>661</v>
      </c>
      <c r="BL859" t="s">
        <v>8493</v>
      </c>
      <c r="BM859" t="s">
        <v>8494</v>
      </c>
      <c r="BN859" t="s">
        <v>74</v>
      </c>
      <c r="BO859" t="s">
        <v>362</v>
      </c>
      <c r="BP859" t="s">
        <v>74</v>
      </c>
      <c r="BQ859" t="s">
        <v>74</v>
      </c>
      <c r="BR859" t="s">
        <v>95</v>
      </c>
      <c r="BS859" t="s">
        <v>8515</v>
      </c>
      <c r="BT859" t="str">
        <f>HYPERLINK("https%3A%2F%2Fwww.webofscience.com%2Fwos%2Fwoscc%2Ffull-record%2FWOS:A1991HX55900022","View Full Record in Web of Science")</f>
        <v>View Full Record in Web of Science</v>
      </c>
    </row>
    <row r="860" spans="1:72" x14ac:dyDescent="0.15">
      <c r="A860" t="s">
        <v>72</v>
      </c>
      <c r="B860" t="s">
        <v>8516</v>
      </c>
      <c r="C860" t="s">
        <v>74</v>
      </c>
      <c r="D860" t="s">
        <v>74</v>
      </c>
      <c r="E860" t="s">
        <v>74</v>
      </c>
      <c r="F860" t="s">
        <v>8516</v>
      </c>
      <c r="G860" t="s">
        <v>74</v>
      </c>
      <c r="H860" t="s">
        <v>74</v>
      </c>
      <c r="I860" t="s">
        <v>8517</v>
      </c>
      <c r="J860" t="s">
        <v>8480</v>
      </c>
      <c r="K860" t="s">
        <v>74</v>
      </c>
      <c r="L860" t="s">
        <v>74</v>
      </c>
      <c r="M860" t="s">
        <v>77</v>
      </c>
      <c r="N860" t="s">
        <v>647</v>
      </c>
      <c r="O860" t="s">
        <v>8481</v>
      </c>
      <c r="P860" t="s">
        <v>8482</v>
      </c>
      <c r="Q860" t="s">
        <v>8483</v>
      </c>
      <c r="R860" t="s">
        <v>74</v>
      </c>
      <c r="S860" t="s">
        <v>74</v>
      </c>
      <c r="T860" t="s">
        <v>74</v>
      </c>
      <c r="U860" t="s">
        <v>74</v>
      </c>
      <c r="V860" t="s">
        <v>8518</v>
      </c>
      <c r="W860" t="s">
        <v>74</v>
      </c>
      <c r="X860" t="s">
        <v>74</v>
      </c>
      <c r="Y860" t="s">
        <v>8519</v>
      </c>
      <c r="Z860" t="s">
        <v>74</v>
      </c>
      <c r="AA860" t="s">
        <v>74</v>
      </c>
      <c r="AB860" t="s">
        <v>74</v>
      </c>
      <c r="AC860" t="s">
        <v>74</v>
      </c>
      <c r="AD860" t="s">
        <v>74</v>
      </c>
      <c r="AE860" t="s">
        <v>74</v>
      </c>
      <c r="AF860" t="s">
        <v>74</v>
      </c>
      <c r="AG860">
        <v>0</v>
      </c>
      <c r="AH860">
        <v>98</v>
      </c>
      <c r="AI860">
        <v>107</v>
      </c>
      <c r="AJ860">
        <v>1</v>
      </c>
      <c r="AK860">
        <v>25</v>
      </c>
      <c r="AL860" t="s">
        <v>8486</v>
      </c>
      <c r="AM860" t="s">
        <v>188</v>
      </c>
      <c r="AN860" t="s">
        <v>8487</v>
      </c>
      <c r="AO860" t="s">
        <v>8488</v>
      </c>
      <c r="AP860" t="s">
        <v>74</v>
      </c>
      <c r="AQ860" t="s">
        <v>74</v>
      </c>
      <c r="AR860" t="s">
        <v>8489</v>
      </c>
      <c r="AS860" t="s">
        <v>8490</v>
      </c>
      <c r="AT860" t="s">
        <v>7872</v>
      </c>
      <c r="AU860">
        <v>1991</v>
      </c>
      <c r="AV860">
        <v>10</v>
      </c>
      <c r="AW860">
        <v>2</v>
      </c>
      <c r="AX860" t="s">
        <v>74</v>
      </c>
      <c r="AY860" t="s">
        <v>74</v>
      </c>
      <c r="AZ860" t="s">
        <v>74</v>
      </c>
      <c r="BA860" t="s">
        <v>74</v>
      </c>
      <c r="BB860">
        <v>355</v>
      </c>
      <c r="BC860">
        <v>369</v>
      </c>
      <c r="BD860" t="s">
        <v>74</v>
      </c>
      <c r="BE860" t="s">
        <v>8520</v>
      </c>
      <c r="BF860" t="str">
        <f>HYPERLINK("http://dx.doi.org/10.1111/j.1751-8369.1991.tb00659.x","http://dx.doi.org/10.1111/j.1751-8369.1991.tb00659.x")</f>
        <v>http://dx.doi.org/10.1111/j.1751-8369.1991.tb00659.x</v>
      </c>
      <c r="BG860" t="s">
        <v>74</v>
      </c>
      <c r="BH860" t="s">
        <v>74</v>
      </c>
      <c r="BI860">
        <v>15</v>
      </c>
      <c r="BJ860" t="s">
        <v>8492</v>
      </c>
      <c r="BK860" t="s">
        <v>661</v>
      </c>
      <c r="BL860" t="s">
        <v>8493</v>
      </c>
      <c r="BM860" t="s">
        <v>8521</v>
      </c>
      <c r="BN860" t="s">
        <v>74</v>
      </c>
      <c r="BO860" t="s">
        <v>4775</v>
      </c>
      <c r="BP860" t="s">
        <v>74</v>
      </c>
      <c r="BQ860" t="s">
        <v>74</v>
      </c>
      <c r="BR860" t="s">
        <v>95</v>
      </c>
      <c r="BS860" t="s">
        <v>8522</v>
      </c>
      <c r="BT860" t="str">
        <f>HYPERLINK("https%3A%2F%2Fwww.webofscience.com%2Fwos%2Fwoscc%2Ffull-record%2FWOS:A1991HX56000003","View Full Record in Web of Science")</f>
        <v>View Full Record in Web of Science</v>
      </c>
    </row>
    <row r="861" spans="1:72" x14ac:dyDescent="0.15">
      <c r="A861" t="s">
        <v>72</v>
      </c>
      <c r="B861" t="s">
        <v>8523</v>
      </c>
      <c r="C861" t="s">
        <v>74</v>
      </c>
      <c r="D861" t="s">
        <v>74</v>
      </c>
      <c r="E861" t="s">
        <v>74</v>
      </c>
      <c r="F861" t="s">
        <v>8523</v>
      </c>
      <c r="G861" t="s">
        <v>74</v>
      </c>
      <c r="H861" t="s">
        <v>74</v>
      </c>
      <c r="I861" t="s">
        <v>8524</v>
      </c>
      <c r="J861" t="s">
        <v>8480</v>
      </c>
      <c r="K861" t="s">
        <v>74</v>
      </c>
      <c r="L861" t="s">
        <v>74</v>
      </c>
      <c r="M861" t="s">
        <v>77</v>
      </c>
      <c r="N861" t="s">
        <v>647</v>
      </c>
      <c r="O861" t="s">
        <v>8481</v>
      </c>
      <c r="P861" t="s">
        <v>8482</v>
      </c>
      <c r="Q861" t="s">
        <v>8483</v>
      </c>
      <c r="R861" t="s">
        <v>74</v>
      </c>
      <c r="S861" t="s">
        <v>74</v>
      </c>
      <c r="T861" t="s">
        <v>74</v>
      </c>
      <c r="U861" t="s">
        <v>74</v>
      </c>
      <c r="V861" t="s">
        <v>8525</v>
      </c>
      <c r="W861" t="s">
        <v>74</v>
      </c>
      <c r="X861" t="s">
        <v>74</v>
      </c>
      <c r="Y861" t="s">
        <v>8526</v>
      </c>
      <c r="Z861" t="s">
        <v>74</v>
      </c>
      <c r="AA861" t="s">
        <v>74</v>
      </c>
      <c r="AB861" t="s">
        <v>74</v>
      </c>
      <c r="AC861" t="s">
        <v>74</v>
      </c>
      <c r="AD861" t="s">
        <v>74</v>
      </c>
      <c r="AE861" t="s">
        <v>74</v>
      </c>
      <c r="AF861" t="s">
        <v>74</v>
      </c>
      <c r="AG861">
        <v>0</v>
      </c>
      <c r="AH861">
        <v>30</v>
      </c>
      <c r="AI861">
        <v>33</v>
      </c>
      <c r="AJ861">
        <v>0</v>
      </c>
      <c r="AK861">
        <v>12</v>
      </c>
      <c r="AL861" t="s">
        <v>8486</v>
      </c>
      <c r="AM861" t="s">
        <v>188</v>
      </c>
      <c r="AN861" t="s">
        <v>8487</v>
      </c>
      <c r="AO861" t="s">
        <v>8488</v>
      </c>
      <c r="AP861" t="s">
        <v>74</v>
      </c>
      <c r="AQ861" t="s">
        <v>74</v>
      </c>
      <c r="AR861" t="s">
        <v>8489</v>
      </c>
      <c r="AS861" t="s">
        <v>8490</v>
      </c>
      <c r="AT861" t="s">
        <v>7872</v>
      </c>
      <c r="AU861">
        <v>1991</v>
      </c>
      <c r="AV861">
        <v>10</v>
      </c>
      <c r="AW861">
        <v>2</v>
      </c>
      <c r="AX861" t="s">
        <v>74</v>
      </c>
      <c r="AY861" t="s">
        <v>74</v>
      </c>
      <c r="AZ861" t="s">
        <v>74</v>
      </c>
      <c r="BA861" t="s">
        <v>74</v>
      </c>
      <c r="BB861">
        <v>433</v>
      </c>
      <c r="BC861">
        <v>442</v>
      </c>
      <c r="BD861" t="s">
        <v>74</v>
      </c>
      <c r="BE861" t="s">
        <v>8527</v>
      </c>
      <c r="BF861" t="str">
        <f>HYPERLINK("http://dx.doi.org/10.1111/j.1751-8369.1991.tb00664.x","http://dx.doi.org/10.1111/j.1751-8369.1991.tb00664.x")</f>
        <v>http://dx.doi.org/10.1111/j.1751-8369.1991.tb00664.x</v>
      </c>
      <c r="BG861" t="s">
        <v>74</v>
      </c>
      <c r="BH861" t="s">
        <v>74</v>
      </c>
      <c r="BI861">
        <v>10</v>
      </c>
      <c r="BJ861" t="s">
        <v>8492</v>
      </c>
      <c r="BK861" t="s">
        <v>661</v>
      </c>
      <c r="BL861" t="s">
        <v>8493</v>
      </c>
      <c r="BM861" t="s">
        <v>8521</v>
      </c>
      <c r="BN861" t="s">
        <v>74</v>
      </c>
      <c r="BO861" t="s">
        <v>543</v>
      </c>
      <c r="BP861" t="s">
        <v>74</v>
      </c>
      <c r="BQ861" t="s">
        <v>74</v>
      </c>
      <c r="BR861" t="s">
        <v>95</v>
      </c>
      <c r="BS861" t="s">
        <v>8528</v>
      </c>
      <c r="BT861" t="str">
        <f>HYPERLINK("https%3A%2F%2Fwww.webofscience.com%2Fwos%2Fwoscc%2Ffull-record%2FWOS:A1991HX56000008","View Full Record in Web of Science")</f>
        <v>View Full Record in Web of Science</v>
      </c>
    </row>
    <row r="862" spans="1:72" x14ac:dyDescent="0.15">
      <c r="A862" t="s">
        <v>72</v>
      </c>
      <c r="B862" t="s">
        <v>8529</v>
      </c>
      <c r="C862" t="s">
        <v>74</v>
      </c>
      <c r="D862" t="s">
        <v>74</v>
      </c>
      <c r="E862" t="s">
        <v>74</v>
      </c>
      <c r="F862" t="s">
        <v>8529</v>
      </c>
      <c r="G862" t="s">
        <v>74</v>
      </c>
      <c r="H862" t="s">
        <v>74</v>
      </c>
      <c r="I862" t="s">
        <v>8530</v>
      </c>
      <c r="J862" t="s">
        <v>8480</v>
      </c>
      <c r="K862" t="s">
        <v>74</v>
      </c>
      <c r="L862" t="s">
        <v>74</v>
      </c>
      <c r="M862" t="s">
        <v>77</v>
      </c>
      <c r="N862" t="s">
        <v>78</v>
      </c>
      <c r="O862" t="s">
        <v>74</v>
      </c>
      <c r="P862" t="s">
        <v>74</v>
      </c>
      <c r="Q862" t="s">
        <v>74</v>
      </c>
      <c r="R862" t="s">
        <v>74</v>
      </c>
      <c r="S862" t="s">
        <v>74</v>
      </c>
      <c r="T862" t="s">
        <v>74</v>
      </c>
      <c r="U862" t="s">
        <v>74</v>
      </c>
      <c r="V862" t="s">
        <v>8531</v>
      </c>
      <c r="W862" t="s">
        <v>74</v>
      </c>
      <c r="X862" t="s">
        <v>74</v>
      </c>
      <c r="Y862" t="s">
        <v>8532</v>
      </c>
      <c r="Z862" t="s">
        <v>74</v>
      </c>
      <c r="AA862" t="s">
        <v>74</v>
      </c>
      <c r="AB862" t="s">
        <v>74</v>
      </c>
      <c r="AC862" t="s">
        <v>74</v>
      </c>
      <c r="AD862" t="s">
        <v>74</v>
      </c>
      <c r="AE862" t="s">
        <v>74</v>
      </c>
      <c r="AF862" t="s">
        <v>74</v>
      </c>
      <c r="AG862">
        <v>0</v>
      </c>
      <c r="AH862">
        <v>6</v>
      </c>
      <c r="AI862">
        <v>6</v>
      </c>
      <c r="AJ862">
        <v>0</v>
      </c>
      <c r="AK862">
        <v>4</v>
      </c>
      <c r="AL862" t="s">
        <v>1044</v>
      </c>
      <c r="AM862" t="s">
        <v>1045</v>
      </c>
      <c r="AN862" t="s">
        <v>1046</v>
      </c>
      <c r="AO862" t="s">
        <v>8488</v>
      </c>
      <c r="AP862" t="s">
        <v>74</v>
      </c>
      <c r="AQ862" t="s">
        <v>74</v>
      </c>
      <c r="AR862" t="s">
        <v>8489</v>
      </c>
      <c r="AS862" t="s">
        <v>8490</v>
      </c>
      <c r="AT862" t="s">
        <v>7872</v>
      </c>
      <c r="AU862">
        <v>1991</v>
      </c>
      <c r="AV862">
        <v>10</v>
      </c>
      <c r="AW862">
        <v>2</v>
      </c>
      <c r="AX862" t="s">
        <v>74</v>
      </c>
      <c r="AY862" t="s">
        <v>74</v>
      </c>
      <c r="AZ862" t="s">
        <v>74</v>
      </c>
      <c r="BA862" t="s">
        <v>74</v>
      </c>
      <c r="BB862">
        <v>561</v>
      </c>
      <c r="BC862">
        <v>578</v>
      </c>
      <c r="BD862" t="s">
        <v>74</v>
      </c>
      <c r="BE862" t="s">
        <v>8533</v>
      </c>
      <c r="BF862" t="str">
        <f>HYPERLINK("http://dx.doi.org/10.1111/j.1751-8369.1991.tb00674.x","http://dx.doi.org/10.1111/j.1751-8369.1991.tb00674.x")</f>
        <v>http://dx.doi.org/10.1111/j.1751-8369.1991.tb00674.x</v>
      </c>
      <c r="BG862" t="s">
        <v>74</v>
      </c>
      <c r="BH862" t="s">
        <v>74</v>
      </c>
      <c r="BI862">
        <v>18</v>
      </c>
      <c r="BJ862" t="s">
        <v>8492</v>
      </c>
      <c r="BK862" t="s">
        <v>92</v>
      </c>
      <c r="BL862" t="s">
        <v>8493</v>
      </c>
      <c r="BM862" t="s">
        <v>8521</v>
      </c>
      <c r="BN862" t="s">
        <v>74</v>
      </c>
      <c r="BO862" t="s">
        <v>4775</v>
      </c>
      <c r="BP862" t="s">
        <v>74</v>
      </c>
      <c r="BQ862" t="s">
        <v>74</v>
      </c>
      <c r="BR862" t="s">
        <v>95</v>
      </c>
      <c r="BS862" t="s">
        <v>8534</v>
      </c>
      <c r="BT862" t="str">
        <f>HYPERLINK("https%3A%2F%2Fwww.webofscience.com%2Fwos%2Fwoscc%2Ffull-record%2FWOS:A1991HX56000018","View Full Record in Web of Science")</f>
        <v>View Full Record in Web of Science</v>
      </c>
    </row>
    <row r="863" spans="1:72" x14ac:dyDescent="0.15">
      <c r="A863" t="s">
        <v>72</v>
      </c>
      <c r="B863" t="s">
        <v>8535</v>
      </c>
      <c r="C863" t="s">
        <v>74</v>
      </c>
      <c r="D863" t="s">
        <v>74</v>
      </c>
      <c r="E863" t="s">
        <v>74</v>
      </c>
      <c r="F863" t="s">
        <v>8535</v>
      </c>
      <c r="G863" t="s">
        <v>74</v>
      </c>
      <c r="H863" t="s">
        <v>74</v>
      </c>
      <c r="I863" t="s">
        <v>8536</v>
      </c>
      <c r="J863" t="s">
        <v>8537</v>
      </c>
      <c r="K863" t="s">
        <v>74</v>
      </c>
      <c r="L863" t="s">
        <v>74</v>
      </c>
      <c r="M863" t="s">
        <v>77</v>
      </c>
      <c r="N863" t="s">
        <v>1317</v>
      </c>
      <c r="O863" t="s">
        <v>74</v>
      </c>
      <c r="P863" t="s">
        <v>74</v>
      </c>
      <c r="Q863" t="s">
        <v>74</v>
      </c>
      <c r="R863" t="s">
        <v>74</v>
      </c>
      <c r="S863" t="s">
        <v>74</v>
      </c>
      <c r="T863" t="s">
        <v>74</v>
      </c>
      <c r="U863" t="s">
        <v>74</v>
      </c>
      <c r="V863" t="s">
        <v>74</v>
      </c>
      <c r="W863" t="s">
        <v>8538</v>
      </c>
      <c r="X863" t="s">
        <v>8539</v>
      </c>
      <c r="Y863" t="s">
        <v>8540</v>
      </c>
      <c r="Z863" t="s">
        <v>74</v>
      </c>
      <c r="AA863" t="s">
        <v>74</v>
      </c>
      <c r="AB863" t="s">
        <v>74</v>
      </c>
      <c r="AC863" t="s">
        <v>74</v>
      </c>
      <c r="AD863" t="s">
        <v>74</v>
      </c>
      <c r="AE863" t="s">
        <v>74</v>
      </c>
      <c r="AF863" t="s">
        <v>74</v>
      </c>
      <c r="AG863">
        <v>3</v>
      </c>
      <c r="AH863">
        <v>0</v>
      </c>
      <c r="AI863">
        <v>0</v>
      </c>
      <c r="AJ863">
        <v>0</v>
      </c>
      <c r="AK863">
        <v>0</v>
      </c>
      <c r="AL863" t="s">
        <v>8541</v>
      </c>
      <c r="AM863" t="s">
        <v>501</v>
      </c>
      <c r="AN863" t="s">
        <v>8542</v>
      </c>
      <c r="AO863" t="s">
        <v>8543</v>
      </c>
      <c r="AP863" t="s">
        <v>74</v>
      </c>
      <c r="AQ863" t="s">
        <v>74</v>
      </c>
      <c r="AR863" t="s">
        <v>8544</v>
      </c>
      <c r="AS863" t="s">
        <v>8545</v>
      </c>
      <c r="AT863" t="s">
        <v>7872</v>
      </c>
      <c r="AU863">
        <v>1991</v>
      </c>
      <c r="AV863">
        <v>67</v>
      </c>
      <c r="AW863">
        <v>794</v>
      </c>
      <c r="AX863" t="s">
        <v>74</v>
      </c>
      <c r="AY863" t="s">
        <v>74</v>
      </c>
      <c r="AZ863" t="s">
        <v>74</v>
      </c>
      <c r="BA863" t="s">
        <v>74</v>
      </c>
      <c r="BB863">
        <v>1084</v>
      </c>
      <c r="BC863">
        <v>1084</v>
      </c>
      <c r="BD863" t="s">
        <v>74</v>
      </c>
      <c r="BE863" t="s">
        <v>8546</v>
      </c>
      <c r="BF863" t="str">
        <f>HYPERLINK("http://dx.doi.org/10.1136/pgmj.67.794.1084","http://dx.doi.org/10.1136/pgmj.67.794.1084")</f>
        <v>http://dx.doi.org/10.1136/pgmj.67.794.1084</v>
      </c>
      <c r="BG863" t="s">
        <v>74</v>
      </c>
      <c r="BH863" t="s">
        <v>74</v>
      </c>
      <c r="BI863">
        <v>1</v>
      </c>
      <c r="BJ863" t="s">
        <v>1179</v>
      </c>
      <c r="BK863" t="s">
        <v>92</v>
      </c>
      <c r="BL863" t="s">
        <v>1180</v>
      </c>
      <c r="BM863" t="s">
        <v>8547</v>
      </c>
      <c r="BN863">
        <v>1800971</v>
      </c>
      <c r="BO863" t="s">
        <v>1284</v>
      </c>
      <c r="BP863" t="s">
        <v>74</v>
      </c>
      <c r="BQ863" t="s">
        <v>74</v>
      </c>
      <c r="BR863" t="s">
        <v>95</v>
      </c>
      <c r="BS863" t="s">
        <v>8548</v>
      </c>
      <c r="BT863" t="str">
        <f>HYPERLINK("https%3A%2F%2Fwww.webofscience.com%2Fwos%2Fwoscc%2Ffull-record%2FWOS:A1991GX97700017","View Full Record in Web of Science")</f>
        <v>View Full Record in Web of Science</v>
      </c>
    </row>
    <row r="864" spans="1:72" x14ac:dyDescent="0.15">
      <c r="A864" t="s">
        <v>72</v>
      </c>
      <c r="B864" t="s">
        <v>8549</v>
      </c>
      <c r="C864" t="s">
        <v>74</v>
      </c>
      <c r="D864" t="s">
        <v>74</v>
      </c>
      <c r="E864" t="s">
        <v>74</v>
      </c>
      <c r="F864" t="s">
        <v>8549</v>
      </c>
      <c r="G864" t="s">
        <v>74</v>
      </c>
      <c r="H864" t="s">
        <v>74</v>
      </c>
      <c r="I864" t="s">
        <v>8550</v>
      </c>
      <c r="J864" t="s">
        <v>5034</v>
      </c>
      <c r="K864" t="s">
        <v>74</v>
      </c>
      <c r="L864" t="s">
        <v>74</v>
      </c>
      <c r="M864" t="s">
        <v>77</v>
      </c>
      <c r="N864" t="s">
        <v>78</v>
      </c>
      <c r="O864" t="s">
        <v>74</v>
      </c>
      <c r="P864" t="s">
        <v>74</v>
      </c>
      <c r="Q864" t="s">
        <v>74</v>
      </c>
      <c r="R864" t="s">
        <v>74</v>
      </c>
      <c r="S864" t="s">
        <v>74</v>
      </c>
      <c r="T864" t="s">
        <v>8551</v>
      </c>
      <c r="U864" t="s">
        <v>74</v>
      </c>
      <c r="V864" t="s">
        <v>8552</v>
      </c>
      <c r="W864" t="s">
        <v>74</v>
      </c>
      <c r="X864" t="s">
        <v>74</v>
      </c>
      <c r="Y864" t="s">
        <v>8553</v>
      </c>
      <c r="Z864" t="s">
        <v>74</v>
      </c>
      <c r="AA864" t="s">
        <v>74</v>
      </c>
      <c r="AB864" t="s">
        <v>74</v>
      </c>
      <c r="AC864" t="s">
        <v>74</v>
      </c>
      <c r="AD864" t="s">
        <v>74</v>
      </c>
      <c r="AE864" t="s">
        <v>74</v>
      </c>
      <c r="AF864" t="s">
        <v>74</v>
      </c>
      <c r="AG864">
        <v>0</v>
      </c>
      <c r="AH864">
        <v>45</v>
      </c>
      <c r="AI864">
        <v>51</v>
      </c>
      <c r="AJ864">
        <v>0</v>
      </c>
      <c r="AK864">
        <v>25</v>
      </c>
      <c r="AL864" t="s">
        <v>5038</v>
      </c>
      <c r="AM864" t="s">
        <v>5039</v>
      </c>
      <c r="AN864" t="s">
        <v>5040</v>
      </c>
      <c r="AO864" t="s">
        <v>5041</v>
      </c>
      <c r="AP864" t="s">
        <v>74</v>
      </c>
      <c r="AQ864" t="s">
        <v>74</v>
      </c>
      <c r="AR864" t="s">
        <v>5042</v>
      </c>
      <c r="AS864" t="s">
        <v>5043</v>
      </c>
      <c r="AT864" t="s">
        <v>7872</v>
      </c>
      <c r="AU864">
        <v>1991</v>
      </c>
      <c r="AV864">
        <v>64</v>
      </c>
      <c r="AW864">
        <v>3</v>
      </c>
      <c r="AX864" t="s">
        <v>74</v>
      </c>
      <c r="AY864" t="s">
        <v>74</v>
      </c>
      <c r="AZ864" t="s">
        <v>74</v>
      </c>
      <c r="BA864" t="s">
        <v>74</v>
      </c>
      <c r="BB864">
        <v>413</v>
      </c>
      <c r="BC864">
        <v>446</v>
      </c>
      <c r="BD864" t="s">
        <v>74</v>
      </c>
      <c r="BE864" t="s">
        <v>74</v>
      </c>
      <c r="BF864" t="s">
        <v>74</v>
      </c>
      <c r="BG864" t="s">
        <v>74</v>
      </c>
      <c r="BH864" t="s">
        <v>74</v>
      </c>
      <c r="BI864">
        <v>34</v>
      </c>
      <c r="BJ864" t="s">
        <v>660</v>
      </c>
      <c r="BK864" t="s">
        <v>92</v>
      </c>
      <c r="BL864" t="s">
        <v>662</v>
      </c>
      <c r="BM864" t="s">
        <v>8554</v>
      </c>
      <c r="BN864" t="s">
        <v>74</v>
      </c>
      <c r="BO864" t="s">
        <v>74</v>
      </c>
      <c r="BP864" t="s">
        <v>74</v>
      </c>
      <c r="BQ864" t="s">
        <v>74</v>
      </c>
      <c r="BR864" t="s">
        <v>95</v>
      </c>
      <c r="BS864" t="s">
        <v>8555</v>
      </c>
      <c r="BT864" t="str">
        <f>HYPERLINK("https%3A%2F%2Fwww.webofscience.com%2Fwos%2Fwoscc%2Ffull-record%2FWOS:A1991JM19800004","View Full Record in Web of Science")</f>
        <v>View Full Record in Web of Science</v>
      </c>
    </row>
    <row r="865" spans="1:72" x14ac:dyDescent="0.15">
      <c r="A865" t="s">
        <v>72</v>
      </c>
      <c r="B865" t="s">
        <v>6376</v>
      </c>
      <c r="C865" t="s">
        <v>74</v>
      </c>
      <c r="D865" t="s">
        <v>74</v>
      </c>
      <c r="E865" t="s">
        <v>74</v>
      </c>
      <c r="F865" t="s">
        <v>6376</v>
      </c>
      <c r="G865" t="s">
        <v>74</v>
      </c>
      <c r="H865" t="s">
        <v>74</v>
      </c>
      <c r="I865" t="s">
        <v>8556</v>
      </c>
      <c r="J865" t="s">
        <v>8557</v>
      </c>
      <c r="K865" t="s">
        <v>74</v>
      </c>
      <c r="L865" t="s">
        <v>74</v>
      </c>
      <c r="M865" t="s">
        <v>77</v>
      </c>
      <c r="N865" t="s">
        <v>78</v>
      </c>
      <c r="O865" t="s">
        <v>74</v>
      </c>
      <c r="P865" t="s">
        <v>74</v>
      </c>
      <c r="Q865" t="s">
        <v>74</v>
      </c>
      <c r="R865" t="s">
        <v>74</v>
      </c>
      <c r="S865" t="s">
        <v>74</v>
      </c>
      <c r="T865" t="s">
        <v>8558</v>
      </c>
      <c r="U865" t="s">
        <v>8559</v>
      </c>
      <c r="V865" t="s">
        <v>8560</v>
      </c>
      <c r="W865" t="s">
        <v>74</v>
      </c>
      <c r="X865" t="s">
        <v>74</v>
      </c>
      <c r="Y865" t="s">
        <v>8561</v>
      </c>
      <c r="Z865" t="s">
        <v>74</v>
      </c>
      <c r="AA865" t="s">
        <v>6382</v>
      </c>
      <c r="AB865" t="s">
        <v>74</v>
      </c>
      <c r="AC865" t="s">
        <v>74</v>
      </c>
      <c r="AD865" t="s">
        <v>74</v>
      </c>
      <c r="AE865" t="s">
        <v>74</v>
      </c>
      <c r="AF865" t="s">
        <v>74</v>
      </c>
      <c r="AG865">
        <v>28</v>
      </c>
      <c r="AH865">
        <v>14</v>
      </c>
      <c r="AI865">
        <v>15</v>
      </c>
      <c r="AJ865">
        <v>0</v>
      </c>
      <c r="AK865">
        <v>13</v>
      </c>
      <c r="AL865" t="s">
        <v>4156</v>
      </c>
      <c r="AM865" t="s">
        <v>4157</v>
      </c>
      <c r="AN865" t="s">
        <v>4158</v>
      </c>
      <c r="AO865" t="s">
        <v>8562</v>
      </c>
      <c r="AP865" t="s">
        <v>74</v>
      </c>
      <c r="AQ865" t="s">
        <v>74</v>
      </c>
      <c r="AR865" t="s">
        <v>8563</v>
      </c>
      <c r="AS865" t="s">
        <v>8564</v>
      </c>
      <c r="AT865" t="s">
        <v>7872</v>
      </c>
      <c r="AU865">
        <v>1991</v>
      </c>
      <c r="AV865">
        <v>21</v>
      </c>
      <c r="AW865">
        <v>4</v>
      </c>
      <c r="AX865" t="s">
        <v>74</v>
      </c>
      <c r="AY865" t="s">
        <v>74</v>
      </c>
      <c r="AZ865" t="s">
        <v>74</v>
      </c>
      <c r="BA865" t="s">
        <v>74</v>
      </c>
      <c r="BB865">
        <v>97</v>
      </c>
      <c r="BC865">
        <v>102</v>
      </c>
      <c r="BD865" t="s">
        <v>74</v>
      </c>
      <c r="BE865" t="s">
        <v>74</v>
      </c>
      <c r="BF865" t="s">
        <v>74</v>
      </c>
      <c r="BG865" t="s">
        <v>74</v>
      </c>
      <c r="BH865" t="s">
        <v>74</v>
      </c>
      <c r="BI865">
        <v>6</v>
      </c>
      <c r="BJ865" t="s">
        <v>7799</v>
      </c>
      <c r="BK865" t="s">
        <v>92</v>
      </c>
      <c r="BL865" t="s">
        <v>7800</v>
      </c>
      <c r="BM865" t="s">
        <v>8565</v>
      </c>
      <c r="BN865" t="s">
        <v>74</v>
      </c>
      <c r="BO865" t="s">
        <v>74</v>
      </c>
      <c r="BP865" t="s">
        <v>74</v>
      </c>
      <c r="BQ865" t="s">
        <v>74</v>
      </c>
      <c r="BR865" t="s">
        <v>95</v>
      </c>
      <c r="BS865" t="s">
        <v>8566</v>
      </c>
      <c r="BT865" t="str">
        <f>HYPERLINK("https%3A%2F%2Fwww.webofscience.com%2Fwos%2Fwoscc%2Ffull-record%2FWOS:A1991HD67300001","View Full Record in Web of Science")</f>
        <v>View Full Record in Web of Science</v>
      </c>
    </row>
    <row r="866" spans="1:72" x14ac:dyDescent="0.15">
      <c r="A866" t="s">
        <v>72</v>
      </c>
      <c r="B866" t="s">
        <v>8567</v>
      </c>
      <c r="C866" t="s">
        <v>74</v>
      </c>
      <c r="D866" t="s">
        <v>74</v>
      </c>
      <c r="E866" t="s">
        <v>74</v>
      </c>
      <c r="F866" t="s">
        <v>8567</v>
      </c>
      <c r="G866" t="s">
        <v>74</v>
      </c>
      <c r="H866" t="s">
        <v>74</v>
      </c>
      <c r="I866" t="s">
        <v>8568</v>
      </c>
      <c r="J866" t="s">
        <v>2987</v>
      </c>
      <c r="K866" t="s">
        <v>74</v>
      </c>
      <c r="L866" t="s">
        <v>74</v>
      </c>
      <c r="M866" t="s">
        <v>77</v>
      </c>
      <c r="N866" t="s">
        <v>78</v>
      </c>
      <c r="O866" t="s">
        <v>74</v>
      </c>
      <c r="P866" t="s">
        <v>74</v>
      </c>
      <c r="Q866" t="s">
        <v>74</v>
      </c>
      <c r="R866" t="s">
        <v>74</v>
      </c>
      <c r="S866" t="s">
        <v>74</v>
      </c>
      <c r="T866" t="s">
        <v>74</v>
      </c>
      <c r="U866" t="s">
        <v>8569</v>
      </c>
      <c r="V866" t="s">
        <v>8570</v>
      </c>
      <c r="W866" t="s">
        <v>8571</v>
      </c>
      <c r="X866" t="s">
        <v>8572</v>
      </c>
      <c r="Y866" t="s">
        <v>8573</v>
      </c>
      <c r="Z866" t="s">
        <v>74</v>
      </c>
      <c r="AA866" t="s">
        <v>74</v>
      </c>
      <c r="AB866" t="s">
        <v>74</v>
      </c>
      <c r="AC866" t="s">
        <v>74</v>
      </c>
      <c r="AD866" t="s">
        <v>74</v>
      </c>
      <c r="AE866" t="s">
        <v>74</v>
      </c>
      <c r="AF866" t="s">
        <v>74</v>
      </c>
      <c r="AG866">
        <v>91</v>
      </c>
      <c r="AH866">
        <v>177</v>
      </c>
      <c r="AI866">
        <v>192</v>
      </c>
      <c r="AJ866">
        <v>0</v>
      </c>
      <c r="AK866">
        <v>41</v>
      </c>
      <c r="AL866" t="s">
        <v>352</v>
      </c>
      <c r="AM866" t="s">
        <v>309</v>
      </c>
      <c r="AN866" t="s">
        <v>833</v>
      </c>
      <c r="AO866" t="s">
        <v>2991</v>
      </c>
      <c r="AP866" t="s">
        <v>74</v>
      </c>
      <c r="AQ866" t="s">
        <v>74</v>
      </c>
      <c r="AR866" t="s">
        <v>2987</v>
      </c>
      <c r="AS866" t="s">
        <v>2992</v>
      </c>
      <c r="AT866" t="s">
        <v>7872</v>
      </c>
      <c r="AU866">
        <v>1991</v>
      </c>
      <c r="AV866">
        <v>10</v>
      </c>
      <c r="AW866">
        <v>6</v>
      </c>
      <c r="AX866" t="s">
        <v>74</v>
      </c>
      <c r="AY866" t="s">
        <v>74</v>
      </c>
      <c r="AZ866" t="s">
        <v>74</v>
      </c>
      <c r="BA866" t="s">
        <v>74</v>
      </c>
      <c r="BB866">
        <v>1257</v>
      </c>
      <c r="BC866">
        <v>1273</v>
      </c>
      <c r="BD866" t="s">
        <v>74</v>
      </c>
      <c r="BE866" t="s">
        <v>8574</v>
      </c>
      <c r="BF866" t="str">
        <f>HYPERLINK("http://dx.doi.org/10.1029/91TC00868","http://dx.doi.org/10.1029/91TC00868")</f>
        <v>http://dx.doi.org/10.1029/91TC00868</v>
      </c>
      <c r="BG866" t="s">
        <v>74</v>
      </c>
      <c r="BH866" t="s">
        <v>74</v>
      </c>
      <c r="BI866">
        <v>17</v>
      </c>
      <c r="BJ866" t="s">
        <v>297</v>
      </c>
      <c r="BK866" t="s">
        <v>92</v>
      </c>
      <c r="BL866" t="s">
        <v>297</v>
      </c>
      <c r="BM866" t="s">
        <v>8575</v>
      </c>
      <c r="BN866" t="s">
        <v>74</v>
      </c>
      <c r="BO866" t="s">
        <v>74</v>
      </c>
      <c r="BP866" t="s">
        <v>74</v>
      </c>
      <c r="BQ866" t="s">
        <v>74</v>
      </c>
      <c r="BR866" t="s">
        <v>95</v>
      </c>
      <c r="BS866" t="s">
        <v>8576</v>
      </c>
      <c r="BT866" t="str">
        <f>HYPERLINK("https%3A%2F%2Fwww.webofscience.com%2Fwos%2Fwoscc%2Ffull-record%2FWOS:A1991GU91800011","View Full Record in Web of Science")</f>
        <v>View Full Record in Web of Science</v>
      </c>
    </row>
    <row r="867" spans="1:72" x14ac:dyDescent="0.15">
      <c r="A867" t="s">
        <v>72</v>
      </c>
      <c r="B867" t="s">
        <v>8577</v>
      </c>
      <c r="C867" t="s">
        <v>74</v>
      </c>
      <c r="D867" t="s">
        <v>74</v>
      </c>
      <c r="E867" t="s">
        <v>74</v>
      </c>
      <c r="F867" t="s">
        <v>8577</v>
      </c>
      <c r="G867" t="s">
        <v>74</v>
      </c>
      <c r="H867" t="s">
        <v>74</v>
      </c>
      <c r="I867" t="s">
        <v>8578</v>
      </c>
      <c r="J867" t="s">
        <v>2987</v>
      </c>
      <c r="K867" t="s">
        <v>74</v>
      </c>
      <c r="L867" t="s">
        <v>74</v>
      </c>
      <c r="M867" t="s">
        <v>77</v>
      </c>
      <c r="N867" t="s">
        <v>78</v>
      </c>
      <c r="O867" t="s">
        <v>74</v>
      </c>
      <c r="P867" t="s">
        <v>74</v>
      </c>
      <c r="Q867" t="s">
        <v>74</v>
      </c>
      <c r="R867" t="s">
        <v>74</v>
      </c>
      <c r="S867" t="s">
        <v>74</v>
      </c>
      <c r="T867" t="s">
        <v>74</v>
      </c>
      <c r="U867" t="s">
        <v>8579</v>
      </c>
      <c r="V867" t="s">
        <v>8580</v>
      </c>
      <c r="W867" t="s">
        <v>74</v>
      </c>
      <c r="X867" t="s">
        <v>74</v>
      </c>
      <c r="Y867" t="s">
        <v>8581</v>
      </c>
      <c r="Z867" t="s">
        <v>74</v>
      </c>
      <c r="AA867" t="s">
        <v>74</v>
      </c>
      <c r="AB867" t="s">
        <v>74</v>
      </c>
      <c r="AC867" t="s">
        <v>74</v>
      </c>
      <c r="AD867" t="s">
        <v>74</v>
      </c>
      <c r="AE867" t="s">
        <v>74</v>
      </c>
      <c r="AF867" t="s">
        <v>74</v>
      </c>
      <c r="AG867">
        <v>85</v>
      </c>
      <c r="AH867">
        <v>58</v>
      </c>
      <c r="AI867">
        <v>63</v>
      </c>
      <c r="AJ867">
        <v>0</v>
      </c>
      <c r="AK867">
        <v>6</v>
      </c>
      <c r="AL867" t="s">
        <v>352</v>
      </c>
      <c r="AM867" t="s">
        <v>309</v>
      </c>
      <c r="AN867" t="s">
        <v>833</v>
      </c>
      <c r="AO867" t="s">
        <v>2991</v>
      </c>
      <c r="AP867" t="s">
        <v>74</v>
      </c>
      <c r="AQ867" t="s">
        <v>74</v>
      </c>
      <c r="AR867" t="s">
        <v>2987</v>
      </c>
      <c r="AS867" t="s">
        <v>2992</v>
      </c>
      <c r="AT867" t="s">
        <v>7872</v>
      </c>
      <c r="AU867">
        <v>1991</v>
      </c>
      <c r="AV867">
        <v>10</v>
      </c>
      <c r="AW867">
        <v>6</v>
      </c>
      <c r="AX867" t="s">
        <v>74</v>
      </c>
      <c r="AY867" t="s">
        <v>74</v>
      </c>
      <c r="AZ867" t="s">
        <v>74</v>
      </c>
      <c r="BA867" t="s">
        <v>74</v>
      </c>
      <c r="BB867">
        <v>1274</v>
      </c>
      <c r="BC867">
        <v>1288</v>
      </c>
      <c r="BD867" t="s">
        <v>74</v>
      </c>
      <c r="BE867" t="s">
        <v>8582</v>
      </c>
      <c r="BF867" t="str">
        <f>HYPERLINK("http://dx.doi.org/10.1029/91TC01122","http://dx.doi.org/10.1029/91TC01122")</f>
        <v>http://dx.doi.org/10.1029/91TC01122</v>
      </c>
      <c r="BG867" t="s">
        <v>74</v>
      </c>
      <c r="BH867" t="s">
        <v>74</v>
      </c>
      <c r="BI867">
        <v>15</v>
      </c>
      <c r="BJ867" t="s">
        <v>297</v>
      </c>
      <c r="BK867" t="s">
        <v>92</v>
      </c>
      <c r="BL867" t="s">
        <v>297</v>
      </c>
      <c r="BM867" t="s">
        <v>8575</v>
      </c>
      <c r="BN867" t="s">
        <v>74</v>
      </c>
      <c r="BO867" t="s">
        <v>74</v>
      </c>
      <c r="BP867" t="s">
        <v>74</v>
      </c>
      <c r="BQ867" t="s">
        <v>74</v>
      </c>
      <c r="BR867" t="s">
        <v>95</v>
      </c>
      <c r="BS867" t="s">
        <v>8583</v>
      </c>
      <c r="BT867" t="str">
        <f>HYPERLINK("https%3A%2F%2Fwww.webofscience.com%2Fwos%2Fwoscc%2Ffull-record%2FWOS:A1991GU91800012","View Full Record in Web of Science")</f>
        <v>View Full Record in Web of Science</v>
      </c>
    </row>
    <row r="868" spans="1:72" x14ac:dyDescent="0.15">
      <c r="A868" t="s">
        <v>72</v>
      </c>
      <c r="B868" t="s">
        <v>8584</v>
      </c>
      <c r="C868" t="s">
        <v>74</v>
      </c>
      <c r="D868" t="s">
        <v>74</v>
      </c>
      <c r="E868" t="s">
        <v>74</v>
      </c>
      <c r="F868" t="s">
        <v>8584</v>
      </c>
      <c r="G868" t="s">
        <v>74</v>
      </c>
      <c r="H868" t="s">
        <v>74</v>
      </c>
      <c r="I868" t="s">
        <v>8585</v>
      </c>
      <c r="J868" t="s">
        <v>8586</v>
      </c>
      <c r="K868" t="s">
        <v>74</v>
      </c>
      <c r="L868" t="s">
        <v>74</v>
      </c>
      <c r="M868" t="s">
        <v>77</v>
      </c>
      <c r="N868" t="s">
        <v>458</v>
      </c>
      <c r="O868" t="s">
        <v>74</v>
      </c>
      <c r="P868" t="s">
        <v>74</v>
      </c>
      <c r="Q868" t="s">
        <v>74</v>
      </c>
      <c r="R868" t="s">
        <v>74</v>
      </c>
      <c r="S868" t="s">
        <v>74</v>
      </c>
      <c r="T868" t="s">
        <v>74</v>
      </c>
      <c r="U868" t="s">
        <v>8587</v>
      </c>
      <c r="V868" t="s">
        <v>8588</v>
      </c>
      <c r="W868" t="s">
        <v>8589</v>
      </c>
      <c r="X868" t="s">
        <v>8590</v>
      </c>
      <c r="Y868" t="s">
        <v>8591</v>
      </c>
      <c r="Z868" t="s">
        <v>74</v>
      </c>
      <c r="AA868" t="s">
        <v>74</v>
      </c>
      <c r="AB868" t="s">
        <v>8592</v>
      </c>
      <c r="AC868" t="s">
        <v>74</v>
      </c>
      <c r="AD868" t="s">
        <v>74</v>
      </c>
      <c r="AE868" t="s">
        <v>74</v>
      </c>
      <c r="AF868" t="s">
        <v>74</v>
      </c>
      <c r="AG868">
        <v>26</v>
      </c>
      <c r="AH868">
        <v>46</v>
      </c>
      <c r="AI868">
        <v>47</v>
      </c>
      <c r="AJ868">
        <v>0</v>
      </c>
      <c r="AK868">
        <v>12</v>
      </c>
      <c r="AL868" t="s">
        <v>1059</v>
      </c>
      <c r="AM868" t="s">
        <v>84</v>
      </c>
      <c r="AN868" t="s">
        <v>1060</v>
      </c>
      <c r="AO868" t="s">
        <v>8593</v>
      </c>
      <c r="AP868" t="s">
        <v>74</v>
      </c>
      <c r="AQ868" t="s">
        <v>74</v>
      </c>
      <c r="AR868" t="s">
        <v>8594</v>
      </c>
      <c r="AS868" t="s">
        <v>8595</v>
      </c>
      <c r="AT868" t="s">
        <v>7872</v>
      </c>
      <c r="AU868">
        <v>1991</v>
      </c>
      <c r="AV868">
        <v>16</v>
      </c>
      <c r="AW868">
        <v>12</v>
      </c>
      <c r="AX868" t="s">
        <v>74</v>
      </c>
      <c r="AY868" t="s">
        <v>74</v>
      </c>
      <c r="AZ868" t="s">
        <v>74</v>
      </c>
      <c r="BA868" t="s">
        <v>74</v>
      </c>
      <c r="BB868">
        <v>471</v>
      </c>
      <c r="BC868">
        <v>474</v>
      </c>
      <c r="BD868" t="s">
        <v>74</v>
      </c>
      <c r="BE868" t="s">
        <v>8596</v>
      </c>
      <c r="BF868" t="str">
        <f>HYPERLINK("http://dx.doi.org/10.1016/0968-0004(91)90182-U","http://dx.doi.org/10.1016/0968-0004(91)90182-U")</f>
        <v>http://dx.doi.org/10.1016/0968-0004(91)90182-U</v>
      </c>
      <c r="BG868" t="s">
        <v>74</v>
      </c>
      <c r="BH868" t="s">
        <v>74</v>
      </c>
      <c r="BI868">
        <v>4</v>
      </c>
      <c r="BJ868" t="s">
        <v>4263</v>
      </c>
      <c r="BK868" t="s">
        <v>92</v>
      </c>
      <c r="BL868" t="s">
        <v>4263</v>
      </c>
      <c r="BM868" t="s">
        <v>8597</v>
      </c>
      <c r="BN868">
        <v>1781025</v>
      </c>
      <c r="BO868" t="s">
        <v>74</v>
      </c>
      <c r="BP868" t="s">
        <v>74</v>
      </c>
      <c r="BQ868" t="s">
        <v>74</v>
      </c>
      <c r="BR868" t="s">
        <v>95</v>
      </c>
      <c r="BS868" t="s">
        <v>8598</v>
      </c>
      <c r="BT868" t="str">
        <f>HYPERLINK("https%3A%2F%2Fwww.webofscience.com%2Fwos%2Fwoscc%2Ffull-record%2FWOS:A1991GW01300009","View Full Record in Web of Science")</f>
        <v>View Full Record in Web of Science</v>
      </c>
    </row>
    <row r="869" spans="1:72" x14ac:dyDescent="0.15">
      <c r="A869" t="s">
        <v>72</v>
      </c>
      <c r="B869" t="s">
        <v>8599</v>
      </c>
      <c r="C869" t="s">
        <v>74</v>
      </c>
      <c r="D869" t="s">
        <v>74</v>
      </c>
      <c r="E869" t="s">
        <v>74</v>
      </c>
      <c r="F869" t="s">
        <v>8599</v>
      </c>
      <c r="G869" t="s">
        <v>74</v>
      </c>
      <c r="H869" t="s">
        <v>74</v>
      </c>
      <c r="I869" t="s">
        <v>8600</v>
      </c>
      <c r="J869" t="s">
        <v>8601</v>
      </c>
      <c r="K869" t="s">
        <v>74</v>
      </c>
      <c r="L869" t="s">
        <v>74</v>
      </c>
      <c r="M869" t="s">
        <v>77</v>
      </c>
      <c r="N869" t="s">
        <v>1317</v>
      </c>
      <c r="O869" t="s">
        <v>74</v>
      </c>
      <c r="P869" t="s">
        <v>74</v>
      </c>
      <c r="Q869" t="s">
        <v>74</v>
      </c>
      <c r="R869" t="s">
        <v>74</v>
      </c>
      <c r="S869" t="s">
        <v>74</v>
      </c>
      <c r="T869" t="s">
        <v>74</v>
      </c>
      <c r="U869" t="s">
        <v>74</v>
      </c>
      <c r="V869" t="s">
        <v>74</v>
      </c>
      <c r="W869" t="s">
        <v>74</v>
      </c>
      <c r="X869" t="s">
        <v>74</v>
      </c>
      <c r="Y869" t="s">
        <v>74</v>
      </c>
      <c r="Z869" t="s">
        <v>74</v>
      </c>
      <c r="AA869" t="s">
        <v>74</v>
      </c>
      <c r="AB869" t="s">
        <v>74</v>
      </c>
      <c r="AC869" t="s">
        <v>74</v>
      </c>
      <c r="AD869" t="s">
        <v>74</v>
      </c>
      <c r="AE869" t="s">
        <v>74</v>
      </c>
      <c r="AF869" t="s">
        <v>74</v>
      </c>
      <c r="AG869">
        <v>1</v>
      </c>
      <c r="AH869">
        <v>2</v>
      </c>
      <c r="AI869">
        <v>2</v>
      </c>
      <c r="AJ869">
        <v>0</v>
      </c>
      <c r="AK869">
        <v>1</v>
      </c>
      <c r="AL869" t="s">
        <v>308</v>
      </c>
      <c r="AM869" t="s">
        <v>309</v>
      </c>
      <c r="AN869" t="s">
        <v>310</v>
      </c>
      <c r="AO869" t="s">
        <v>8602</v>
      </c>
      <c r="AP869" t="s">
        <v>74</v>
      </c>
      <c r="AQ869" t="s">
        <v>74</v>
      </c>
      <c r="AR869" t="s">
        <v>8603</v>
      </c>
      <c r="AS869" t="s">
        <v>8604</v>
      </c>
      <c r="AT869" t="s">
        <v>8605</v>
      </c>
      <c r="AU869">
        <v>1991</v>
      </c>
      <c r="AV869">
        <v>69</v>
      </c>
      <c r="AW869">
        <v>47</v>
      </c>
      <c r="AX869" t="s">
        <v>74</v>
      </c>
      <c r="AY869" t="s">
        <v>74</v>
      </c>
      <c r="AZ869" t="s">
        <v>74</v>
      </c>
      <c r="BA869" t="s">
        <v>74</v>
      </c>
      <c r="BB869">
        <v>6</v>
      </c>
      <c r="BC869">
        <v>6</v>
      </c>
      <c r="BD869" t="s">
        <v>74</v>
      </c>
      <c r="BE869" t="s">
        <v>74</v>
      </c>
      <c r="BF869" t="s">
        <v>74</v>
      </c>
      <c r="BG869" t="s">
        <v>74</v>
      </c>
      <c r="BH869" t="s">
        <v>74</v>
      </c>
      <c r="BI869">
        <v>1</v>
      </c>
      <c r="BJ869" t="s">
        <v>8606</v>
      </c>
      <c r="BK869" t="s">
        <v>92</v>
      </c>
      <c r="BL869" t="s">
        <v>4354</v>
      </c>
      <c r="BM869" t="s">
        <v>8607</v>
      </c>
      <c r="BN869" t="s">
        <v>74</v>
      </c>
      <c r="BO869" t="s">
        <v>74</v>
      </c>
      <c r="BP869" t="s">
        <v>74</v>
      </c>
      <c r="BQ869" t="s">
        <v>74</v>
      </c>
      <c r="BR869" t="s">
        <v>95</v>
      </c>
      <c r="BS869" t="s">
        <v>8608</v>
      </c>
      <c r="BT869" t="str">
        <f>HYPERLINK("https%3A%2F%2Fwww.webofscience.com%2Fwos%2Fwoscc%2Ffull-record%2FWOS:A1991GR48000009","View Full Record in Web of Science")</f>
        <v>View Full Record in Web of Science</v>
      </c>
    </row>
    <row r="870" spans="1:72" x14ac:dyDescent="0.15">
      <c r="A870" t="s">
        <v>72</v>
      </c>
      <c r="B870" t="s">
        <v>8609</v>
      </c>
      <c r="C870" t="s">
        <v>74</v>
      </c>
      <c r="D870" t="s">
        <v>74</v>
      </c>
      <c r="E870" t="s">
        <v>74</v>
      </c>
      <c r="F870" t="s">
        <v>8609</v>
      </c>
      <c r="G870" t="s">
        <v>74</v>
      </c>
      <c r="H870" t="s">
        <v>74</v>
      </c>
      <c r="I870" t="s">
        <v>8610</v>
      </c>
      <c r="J870" t="s">
        <v>1796</v>
      </c>
      <c r="K870" t="s">
        <v>74</v>
      </c>
      <c r="L870" t="s">
        <v>74</v>
      </c>
      <c r="M870" t="s">
        <v>77</v>
      </c>
      <c r="N870" t="s">
        <v>78</v>
      </c>
      <c r="O870" t="s">
        <v>74</v>
      </c>
      <c r="P870" t="s">
        <v>74</v>
      </c>
      <c r="Q870" t="s">
        <v>74</v>
      </c>
      <c r="R870" t="s">
        <v>74</v>
      </c>
      <c r="S870" t="s">
        <v>74</v>
      </c>
      <c r="T870" t="s">
        <v>74</v>
      </c>
      <c r="U870" t="s">
        <v>8611</v>
      </c>
      <c r="V870" t="s">
        <v>8612</v>
      </c>
      <c r="W870" t="s">
        <v>8613</v>
      </c>
      <c r="X870" t="s">
        <v>8614</v>
      </c>
      <c r="Y870" t="s">
        <v>8615</v>
      </c>
      <c r="Z870" t="s">
        <v>74</v>
      </c>
      <c r="AA870" t="s">
        <v>74</v>
      </c>
      <c r="AB870" t="s">
        <v>74</v>
      </c>
      <c r="AC870" t="s">
        <v>74</v>
      </c>
      <c r="AD870" t="s">
        <v>74</v>
      </c>
      <c r="AE870" t="s">
        <v>74</v>
      </c>
      <c r="AF870" t="s">
        <v>74</v>
      </c>
      <c r="AG870">
        <v>47</v>
      </c>
      <c r="AH870">
        <v>21</v>
      </c>
      <c r="AI870">
        <v>24</v>
      </c>
      <c r="AJ870">
        <v>1</v>
      </c>
      <c r="AK870">
        <v>10</v>
      </c>
      <c r="AL870" t="s">
        <v>1802</v>
      </c>
      <c r="AM870" t="s">
        <v>309</v>
      </c>
      <c r="AN870" t="s">
        <v>1815</v>
      </c>
      <c r="AO870" t="s">
        <v>1804</v>
      </c>
      <c r="AP870" t="s">
        <v>74</v>
      </c>
      <c r="AQ870" t="s">
        <v>74</v>
      </c>
      <c r="AR870" t="s">
        <v>1796</v>
      </c>
      <c r="AS870" t="s">
        <v>1806</v>
      </c>
      <c r="AT870" t="s">
        <v>8616</v>
      </c>
      <c r="AU870">
        <v>1991</v>
      </c>
      <c r="AV870">
        <v>254</v>
      </c>
      <c r="AW870">
        <v>5035</v>
      </c>
      <c r="AX870" t="s">
        <v>74</v>
      </c>
      <c r="AY870" t="s">
        <v>74</v>
      </c>
      <c r="AZ870" t="s">
        <v>74</v>
      </c>
      <c r="BA870" t="s">
        <v>74</v>
      </c>
      <c r="BB870">
        <v>1191</v>
      </c>
      <c r="BC870">
        <v>1194</v>
      </c>
      <c r="BD870" t="s">
        <v>74</v>
      </c>
      <c r="BE870" t="s">
        <v>8617</v>
      </c>
      <c r="BF870" t="str">
        <f>HYPERLINK("http://dx.doi.org/10.1126/science.254.5035.1191","http://dx.doi.org/10.1126/science.254.5035.1191")</f>
        <v>http://dx.doi.org/10.1126/science.254.5035.1191</v>
      </c>
      <c r="BG870" t="s">
        <v>74</v>
      </c>
      <c r="BH870" t="s">
        <v>74</v>
      </c>
      <c r="BI870">
        <v>4</v>
      </c>
      <c r="BJ870" t="s">
        <v>850</v>
      </c>
      <c r="BK870" t="s">
        <v>92</v>
      </c>
      <c r="BL870" t="s">
        <v>851</v>
      </c>
      <c r="BM870" t="s">
        <v>8618</v>
      </c>
      <c r="BN870">
        <v>17776410</v>
      </c>
      <c r="BO870" t="s">
        <v>975</v>
      </c>
      <c r="BP870" t="s">
        <v>74</v>
      </c>
      <c r="BQ870" t="s">
        <v>74</v>
      </c>
      <c r="BR870" t="s">
        <v>95</v>
      </c>
      <c r="BS870" t="s">
        <v>8619</v>
      </c>
      <c r="BT870" t="str">
        <f>HYPERLINK("https%3A%2F%2Fwww.webofscience.com%2Fwos%2Fwoscc%2Ffull-record%2FWOS:A1991GQ83400043","View Full Record in Web of Science")</f>
        <v>View Full Record in Web of Science</v>
      </c>
    </row>
    <row r="871" spans="1:72" x14ac:dyDescent="0.15">
      <c r="A871" t="s">
        <v>72</v>
      </c>
      <c r="B871" t="s">
        <v>8620</v>
      </c>
      <c r="C871" t="s">
        <v>74</v>
      </c>
      <c r="D871" t="s">
        <v>74</v>
      </c>
      <c r="E871" t="s">
        <v>74</v>
      </c>
      <c r="F871" t="s">
        <v>8620</v>
      </c>
      <c r="G871" t="s">
        <v>74</v>
      </c>
      <c r="H871" t="s">
        <v>74</v>
      </c>
      <c r="I871" t="s">
        <v>8621</v>
      </c>
      <c r="J871" t="s">
        <v>1726</v>
      </c>
      <c r="K871" t="s">
        <v>74</v>
      </c>
      <c r="L871" t="s">
        <v>74</v>
      </c>
      <c r="M871" t="s">
        <v>77</v>
      </c>
      <c r="N871" t="s">
        <v>78</v>
      </c>
      <c r="O871" t="s">
        <v>74</v>
      </c>
      <c r="P871" t="s">
        <v>74</v>
      </c>
      <c r="Q871" t="s">
        <v>74</v>
      </c>
      <c r="R871" t="s">
        <v>74</v>
      </c>
      <c r="S871" t="s">
        <v>74</v>
      </c>
      <c r="T871" t="s">
        <v>74</v>
      </c>
      <c r="U871" t="s">
        <v>74</v>
      </c>
      <c r="V871" t="s">
        <v>8622</v>
      </c>
      <c r="W871" t="s">
        <v>74</v>
      </c>
      <c r="X871" t="s">
        <v>74</v>
      </c>
      <c r="Y871" t="s">
        <v>8623</v>
      </c>
      <c r="Z871" t="s">
        <v>74</v>
      </c>
      <c r="AA871" t="s">
        <v>8624</v>
      </c>
      <c r="AB871" t="s">
        <v>8625</v>
      </c>
      <c r="AC871" t="s">
        <v>74</v>
      </c>
      <c r="AD871" t="s">
        <v>74</v>
      </c>
      <c r="AE871" t="s">
        <v>74</v>
      </c>
      <c r="AF871" t="s">
        <v>74</v>
      </c>
      <c r="AG871">
        <v>16</v>
      </c>
      <c r="AH871">
        <v>44</v>
      </c>
      <c r="AI871">
        <v>47</v>
      </c>
      <c r="AJ871">
        <v>0</v>
      </c>
      <c r="AK871">
        <v>7</v>
      </c>
      <c r="AL871" t="s">
        <v>1744</v>
      </c>
      <c r="AM871" t="s">
        <v>501</v>
      </c>
      <c r="AN871" t="s">
        <v>1745</v>
      </c>
      <c r="AO871" t="s">
        <v>1730</v>
      </c>
      <c r="AP871" t="s">
        <v>1746</v>
      </c>
      <c r="AQ871" t="s">
        <v>74</v>
      </c>
      <c r="AR871" t="s">
        <v>1726</v>
      </c>
      <c r="AS871" t="s">
        <v>1731</v>
      </c>
      <c r="AT871" t="s">
        <v>8626</v>
      </c>
      <c r="AU871">
        <v>1991</v>
      </c>
      <c r="AV871">
        <v>354</v>
      </c>
      <c r="AW871">
        <v>6350</v>
      </c>
      <c r="AX871" t="s">
        <v>74</v>
      </c>
      <c r="AY871" t="s">
        <v>74</v>
      </c>
      <c r="AZ871" t="s">
        <v>74</v>
      </c>
      <c r="BA871" t="s">
        <v>74</v>
      </c>
      <c r="BB871">
        <v>221</v>
      </c>
      <c r="BC871">
        <v>223</v>
      </c>
      <c r="BD871" t="s">
        <v>74</v>
      </c>
      <c r="BE871" t="s">
        <v>8627</v>
      </c>
      <c r="BF871" t="str">
        <f>HYPERLINK("http://dx.doi.org/10.1038/354221a0","http://dx.doi.org/10.1038/354221a0")</f>
        <v>http://dx.doi.org/10.1038/354221a0</v>
      </c>
      <c r="BG871" t="s">
        <v>74</v>
      </c>
      <c r="BH871" t="s">
        <v>74</v>
      </c>
      <c r="BI871">
        <v>3</v>
      </c>
      <c r="BJ871" t="s">
        <v>850</v>
      </c>
      <c r="BK871" t="s">
        <v>92</v>
      </c>
      <c r="BL871" t="s">
        <v>851</v>
      </c>
      <c r="BM871" t="s">
        <v>8628</v>
      </c>
      <c r="BN871" t="s">
        <v>74</v>
      </c>
      <c r="BO871" t="s">
        <v>74</v>
      </c>
      <c r="BP871" t="s">
        <v>74</v>
      </c>
      <c r="BQ871" t="s">
        <v>74</v>
      </c>
      <c r="BR871" t="s">
        <v>95</v>
      </c>
      <c r="BS871" t="s">
        <v>8629</v>
      </c>
      <c r="BT871" t="str">
        <f>HYPERLINK("https%3A%2F%2Fwww.webofscience.com%2Fwos%2Fwoscc%2Ffull-record%2FWOS:A1991GQ94800046","View Full Record in Web of Science")</f>
        <v>View Full Record in Web of Science</v>
      </c>
    </row>
    <row r="872" spans="1:72" x14ac:dyDescent="0.15">
      <c r="A872" t="s">
        <v>72</v>
      </c>
      <c r="B872" t="s">
        <v>8630</v>
      </c>
      <c r="C872" t="s">
        <v>74</v>
      </c>
      <c r="D872" t="s">
        <v>74</v>
      </c>
      <c r="E872" t="s">
        <v>74</v>
      </c>
      <c r="F872" t="s">
        <v>8630</v>
      </c>
      <c r="G872" t="s">
        <v>74</v>
      </c>
      <c r="H872" t="s">
        <v>74</v>
      </c>
      <c r="I872" t="s">
        <v>8631</v>
      </c>
      <c r="J872" t="s">
        <v>1185</v>
      </c>
      <c r="K872" t="s">
        <v>74</v>
      </c>
      <c r="L872" t="s">
        <v>74</v>
      </c>
      <c r="M872" t="s">
        <v>77</v>
      </c>
      <c r="N872" t="s">
        <v>78</v>
      </c>
      <c r="O872" t="s">
        <v>74</v>
      </c>
      <c r="P872" t="s">
        <v>74</v>
      </c>
      <c r="Q872" t="s">
        <v>74</v>
      </c>
      <c r="R872" t="s">
        <v>74</v>
      </c>
      <c r="S872" t="s">
        <v>74</v>
      </c>
      <c r="T872" t="s">
        <v>74</v>
      </c>
      <c r="U872" t="s">
        <v>8632</v>
      </c>
      <c r="V872" t="s">
        <v>8633</v>
      </c>
      <c r="W872" t="s">
        <v>74</v>
      </c>
      <c r="X872" t="s">
        <v>74</v>
      </c>
      <c r="Y872" t="s">
        <v>8634</v>
      </c>
      <c r="Z872" t="s">
        <v>74</v>
      </c>
      <c r="AA872" t="s">
        <v>7129</v>
      </c>
      <c r="AB872" t="s">
        <v>8635</v>
      </c>
      <c r="AC872" t="s">
        <v>74</v>
      </c>
      <c r="AD872" t="s">
        <v>74</v>
      </c>
      <c r="AE872" t="s">
        <v>74</v>
      </c>
      <c r="AF872" t="s">
        <v>74</v>
      </c>
      <c r="AG872">
        <v>38</v>
      </c>
      <c r="AH872">
        <v>194</v>
      </c>
      <c r="AI872">
        <v>201</v>
      </c>
      <c r="AJ872">
        <v>1</v>
      </c>
      <c r="AK872">
        <v>31</v>
      </c>
      <c r="AL872" t="s">
        <v>352</v>
      </c>
      <c r="AM872" t="s">
        <v>309</v>
      </c>
      <c r="AN872" t="s">
        <v>353</v>
      </c>
      <c r="AO872" t="s">
        <v>1193</v>
      </c>
      <c r="AP872" t="s">
        <v>1194</v>
      </c>
      <c r="AQ872" t="s">
        <v>74</v>
      </c>
      <c r="AR872" t="s">
        <v>1195</v>
      </c>
      <c r="AS872" t="s">
        <v>1196</v>
      </c>
      <c r="AT872" t="s">
        <v>8636</v>
      </c>
      <c r="AU872">
        <v>1991</v>
      </c>
      <c r="AV872">
        <v>96</v>
      </c>
      <c r="AW872" t="s">
        <v>8637</v>
      </c>
      <c r="AX872" t="s">
        <v>74</v>
      </c>
      <c r="AY872" t="s">
        <v>74</v>
      </c>
      <c r="AZ872" t="s">
        <v>74</v>
      </c>
      <c r="BA872" t="s">
        <v>74</v>
      </c>
      <c r="BB872">
        <v>20671</v>
      </c>
      <c r="BC872">
        <v>20677</v>
      </c>
      <c r="BD872" t="s">
        <v>74</v>
      </c>
      <c r="BE872" t="s">
        <v>8638</v>
      </c>
      <c r="BF872" t="str">
        <f>HYPERLINK("http://dx.doi.org/10.1029/91JC01842","http://dx.doi.org/10.1029/91JC01842")</f>
        <v>http://dx.doi.org/10.1029/91JC01842</v>
      </c>
      <c r="BG872" t="s">
        <v>74</v>
      </c>
      <c r="BH872" t="s">
        <v>74</v>
      </c>
      <c r="BI872">
        <v>7</v>
      </c>
      <c r="BJ872" t="s">
        <v>584</v>
      </c>
      <c r="BK872" t="s">
        <v>92</v>
      </c>
      <c r="BL872" t="s">
        <v>584</v>
      </c>
      <c r="BM872" t="s">
        <v>8639</v>
      </c>
      <c r="BN872" t="s">
        <v>74</v>
      </c>
      <c r="BO872" t="s">
        <v>74</v>
      </c>
      <c r="BP872" t="s">
        <v>74</v>
      </c>
      <c r="BQ872" t="s">
        <v>74</v>
      </c>
      <c r="BR872" t="s">
        <v>95</v>
      </c>
      <c r="BS872" t="s">
        <v>8640</v>
      </c>
      <c r="BT872" t="str">
        <f>HYPERLINK("https%3A%2F%2Fwww.webofscience.com%2Fwos%2Fwoscc%2Ffull-record%2FWOS:A1991GQ69300021","View Full Record in Web of Science")</f>
        <v>View Full Record in Web of Science</v>
      </c>
    </row>
    <row r="873" spans="1:72" x14ac:dyDescent="0.15">
      <c r="A873" t="s">
        <v>72</v>
      </c>
      <c r="B873" t="s">
        <v>8641</v>
      </c>
      <c r="C873" t="s">
        <v>74</v>
      </c>
      <c r="D873" t="s">
        <v>74</v>
      </c>
      <c r="E873" t="s">
        <v>74</v>
      </c>
      <c r="F873" t="s">
        <v>8641</v>
      </c>
      <c r="G873" t="s">
        <v>74</v>
      </c>
      <c r="H873" t="s">
        <v>74</v>
      </c>
      <c r="I873" t="s">
        <v>8642</v>
      </c>
      <c r="J873" t="s">
        <v>1796</v>
      </c>
      <c r="K873" t="s">
        <v>74</v>
      </c>
      <c r="L873" t="s">
        <v>74</v>
      </c>
      <c r="M873" t="s">
        <v>77</v>
      </c>
      <c r="N873" t="s">
        <v>78</v>
      </c>
      <c r="O873" t="s">
        <v>74</v>
      </c>
      <c r="P873" t="s">
        <v>74</v>
      </c>
      <c r="Q873" t="s">
        <v>74</v>
      </c>
      <c r="R873" t="s">
        <v>74</v>
      </c>
      <c r="S873" t="s">
        <v>74</v>
      </c>
      <c r="T873" t="s">
        <v>74</v>
      </c>
      <c r="U873" t="s">
        <v>8643</v>
      </c>
      <c r="V873" t="s">
        <v>8644</v>
      </c>
      <c r="W873" t="s">
        <v>8645</v>
      </c>
      <c r="X873" t="s">
        <v>8646</v>
      </c>
      <c r="Y873" t="s">
        <v>8647</v>
      </c>
      <c r="Z873" t="s">
        <v>74</v>
      </c>
      <c r="AA873" t="s">
        <v>74</v>
      </c>
      <c r="AB873" t="s">
        <v>74</v>
      </c>
      <c r="AC873" t="s">
        <v>74</v>
      </c>
      <c r="AD873" t="s">
        <v>74</v>
      </c>
      <c r="AE873" t="s">
        <v>74</v>
      </c>
      <c r="AF873" t="s">
        <v>74</v>
      </c>
      <c r="AG873">
        <v>59</v>
      </c>
      <c r="AH873">
        <v>98</v>
      </c>
      <c r="AI873">
        <v>109</v>
      </c>
      <c r="AJ873">
        <v>3</v>
      </c>
      <c r="AK873">
        <v>30</v>
      </c>
      <c r="AL873" t="s">
        <v>1802</v>
      </c>
      <c r="AM873" t="s">
        <v>309</v>
      </c>
      <c r="AN873" t="s">
        <v>1803</v>
      </c>
      <c r="AO873" t="s">
        <v>1804</v>
      </c>
      <c r="AP873" t="s">
        <v>1805</v>
      </c>
      <c r="AQ873" t="s">
        <v>74</v>
      </c>
      <c r="AR873" t="s">
        <v>1796</v>
      </c>
      <c r="AS873" t="s">
        <v>1806</v>
      </c>
      <c r="AT873" t="s">
        <v>8636</v>
      </c>
      <c r="AU873">
        <v>1991</v>
      </c>
      <c r="AV873">
        <v>254</v>
      </c>
      <c r="AW873">
        <v>5034</v>
      </c>
      <c r="AX873" t="s">
        <v>74</v>
      </c>
      <c r="AY873" t="s">
        <v>74</v>
      </c>
      <c r="AZ873" t="s">
        <v>74</v>
      </c>
      <c r="BA873" t="s">
        <v>74</v>
      </c>
      <c r="BB873">
        <v>959</v>
      </c>
      <c r="BC873">
        <v>963</v>
      </c>
      <c r="BD873" t="s">
        <v>74</v>
      </c>
      <c r="BE873" t="s">
        <v>8648</v>
      </c>
      <c r="BF873" t="str">
        <f>HYPERLINK("http://dx.doi.org/10.1126/science.254.5034.959","http://dx.doi.org/10.1126/science.254.5034.959")</f>
        <v>http://dx.doi.org/10.1126/science.254.5034.959</v>
      </c>
      <c r="BG873" t="s">
        <v>74</v>
      </c>
      <c r="BH873" t="s">
        <v>74</v>
      </c>
      <c r="BI873">
        <v>5</v>
      </c>
      <c r="BJ873" t="s">
        <v>850</v>
      </c>
      <c r="BK873" t="s">
        <v>92</v>
      </c>
      <c r="BL873" t="s">
        <v>851</v>
      </c>
      <c r="BM873" t="s">
        <v>8649</v>
      </c>
      <c r="BN873">
        <v>17731516</v>
      </c>
      <c r="BO873" t="s">
        <v>74</v>
      </c>
      <c r="BP873" t="s">
        <v>74</v>
      </c>
      <c r="BQ873" t="s">
        <v>74</v>
      </c>
      <c r="BR873" t="s">
        <v>95</v>
      </c>
      <c r="BS873" t="s">
        <v>8650</v>
      </c>
      <c r="BT873" t="str">
        <f>HYPERLINK("https%3A%2F%2Fwww.webofscience.com%2Fwos%2Fwoscc%2Ffull-record%2FWOS:A1991GP88300032","View Full Record in Web of Science")</f>
        <v>View Full Record in Web of Science</v>
      </c>
    </row>
    <row r="874" spans="1:72" x14ac:dyDescent="0.15">
      <c r="A874" t="s">
        <v>72</v>
      </c>
      <c r="B874" t="s">
        <v>8651</v>
      </c>
      <c r="C874" t="s">
        <v>74</v>
      </c>
      <c r="D874" t="s">
        <v>74</v>
      </c>
      <c r="E874" t="s">
        <v>74</v>
      </c>
      <c r="F874" t="s">
        <v>8651</v>
      </c>
      <c r="G874" t="s">
        <v>74</v>
      </c>
      <c r="H874" t="s">
        <v>74</v>
      </c>
      <c r="I874" t="s">
        <v>8652</v>
      </c>
      <c r="J874" t="s">
        <v>8653</v>
      </c>
      <c r="K874" t="s">
        <v>74</v>
      </c>
      <c r="L874" t="s">
        <v>74</v>
      </c>
      <c r="M874" t="s">
        <v>1647</v>
      </c>
      <c r="N874" t="s">
        <v>78</v>
      </c>
      <c r="O874" t="s">
        <v>74</v>
      </c>
      <c r="P874" t="s">
        <v>74</v>
      </c>
      <c r="Q874" t="s">
        <v>74</v>
      </c>
      <c r="R874" t="s">
        <v>74</v>
      </c>
      <c r="S874" t="s">
        <v>74</v>
      </c>
      <c r="T874" t="s">
        <v>74</v>
      </c>
      <c r="U874" t="s">
        <v>74</v>
      </c>
      <c r="V874" t="s">
        <v>74</v>
      </c>
      <c r="W874" t="s">
        <v>74</v>
      </c>
      <c r="X874" t="s">
        <v>74</v>
      </c>
      <c r="Y874" t="s">
        <v>8654</v>
      </c>
      <c r="Z874" t="s">
        <v>74</v>
      </c>
      <c r="AA874" t="s">
        <v>74</v>
      </c>
      <c r="AB874" t="s">
        <v>74</v>
      </c>
      <c r="AC874" t="s">
        <v>74</v>
      </c>
      <c r="AD874" t="s">
        <v>74</v>
      </c>
      <c r="AE874" t="s">
        <v>74</v>
      </c>
      <c r="AF874" t="s">
        <v>74</v>
      </c>
      <c r="AG874">
        <v>6</v>
      </c>
      <c r="AH874">
        <v>0</v>
      </c>
      <c r="AI874">
        <v>0</v>
      </c>
      <c r="AJ874">
        <v>0</v>
      </c>
      <c r="AK874">
        <v>0</v>
      </c>
      <c r="AL874" t="s">
        <v>8655</v>
      </c>
      <c r="AM874" t="s">
        <v>8656</v>
      </c>
      <c r="AN874" t="s">
        <v>8657</v>
      </c>
      <c r="AO874" t="s">
        <v>8658</v>
      </c>
      <c r="AP874" t="s">
        <v>74</v>
      </c>
      <c r="AQ874" t="s">
        <v>74</v>
      </c>
      <c r="AR874" t="s">
        <v>8659</v>
      </c>
      <c r="AS874" t="s">
        <v>74</v>
      </c>
      <c r="AT874" t="s">
        <v>8660</v>
      </c>
      <c r="AU874">
        <v>1991</v>
      </c>
      <c r="AV874">
        <v>46</v>
      </c>
      <c r="AW874">
        <v>21</v>
      </c>
      <c r="AX874" t="s">
        <v>74</v>
      </c>
      <c r="AY874" t="s">
        <v>74</v>
      </c>
      <c r="AZ874" t="s">
        <v>74</v>
      </c>
      <c r="BA874" t="s">
        <v>74</v>
      </c>
      <c r="BB874">
        <v>632</v>
      </c>
      <c r="BC874">
        <v>640</v>
      </c>
      <c r="BD874" t="s">
        <v>74</v>
      </c>
      <c r="BE874" t="s">
        <v>74</v>
      </c>
      <c r="BF874" t="s">
        <v>74</v>
      </c>
      <c r="BG874" t="s">
        <v>74</v>
      </c>
      <c r="BH874" t="s">
        <v>74</v>
      </c>
      <c r="BI874">
        <v>9</v>
      </c>
      <c r="BJ874" t="s">
        <v>8661</v>
      </c>
      <c r="BK874" t="s">
        <v>226</v>
      </c>
      <c r="BL874" t="s">
        <v>3804</v>
      </c>
      <c r="BM874" t="s">
        <v>8662</v>
      </c>
      <c r="BN874" t="s">
        <v>74</v>
      </c>
      <c r="BO874" t="s">
        <v>74</v>
      </c>
      <c r="BP874" t="s">
        <v>74</v>
      </c>
      <c r="BQ874" t="s">
        <v>74</v>
      </c>
      <c r="BR874" t="s">
        <v>95</v>
      </c>
      <c r="BS874" t="s">
        <v>8663</v>
      </c>
      <c r="BT874" t="str">
        <f>HYPERLINK("https%3A%2F%2Fwww.webofscience.com%2Fwos%2Fwoscc%2Ffull-record%2FWOS:A1991HK66300003","View Full Record in Web of Science")</f>
        <v>View Full Record in Web of Science</v>
      </c>
    </row>
    <row r="875" spans="1:72" x14ac:dyDescent="0.15">
      <c r="A875" t="s">
        <v>72</v>
      </c>
      <c r="B875" t="s">
        <v>8664</v>
      </c>
      <c r="C875" t="s">
        <v>74</v>
      </c>
      <c r="D875" t="s">
        <v>74</v>
      </c>
      <c r="E875" t="s">
        <v>74</v>
      </c>
      <c r="F875" t="s">
        <v>8664</v>
      </c>
      <c r="G875" t="s">
        <v>74</v>
      </c>
      <c r="H875" t="s">
        <v>74</v>
      </c>
      <c r="I875" t="s">
        <v>8665</v>
      </c>
      <c r="J875" t="s">
        <v>1710</v>
      </c>
      <c r="K875" t="s">
        <v>74</v>
      </c>
      <c r="L875" t="s">
        <v>74</v>
      </c>
      <c r="M875" t="s">
        <v>77</v>
      </c>
      <c r="N875" t="s">
        <v>78</v>
      </c>
      <c r="O875" t="s">
        <v>74</v>
      </c>
      <c r="P875" t="s">
        <v>74</v>
      </c>
      <c r="Q875" t="s">
        <v>74</v>
      </c>
      <c r="R875" t="s">
        <v>74</v>
      </c>
      <c r="S875" t="s">
        <v>74</v>
      </c>
      <c r="T875" t="s">
        <v>74</v>
      </c>
      <c r="U875" t="s">
        <v>8666</v>
      </c>
      <c r="V875" t="s">
        <v>8667</v>
      </c>
      <c r="W875" t="s">
        <v>8668</v>
      </c>
      <c r="X875" t="s">
        <v>183</v>
      </c>
      <c r="Y875" t="s">
        <v>74</v>
      </c>
      <c r="Z875" t="s">
        <v>74</v>
      </c>
      <c r="AA875" t="s">
        <v>74</v>
      </c>
      <c r="AB875" t="s">
        <v>8669</v>
      </c>
      <c r="AC875" t="s">
        <v>74</v>
      </c>
      <c r="AD875" t="s">
        <v>74</v>
      </c>
      <c r="AE875" t="s">
        <v>74</v>
      </c>
      <c r="AF875" t="s">
        <v>74</v>
      </c>
      <c r="AG875">
        <v>68</v>
      </c>
      <c r="AH875">
        <v>176</v>
      </c>
      <c r="AI875">
        <v>188</v>
      </c>
      <c r="AJ875">
        <v>0</v>
      </c>
      <c r="AK875">
        <v>12</v>
      </c>
      <c r="AL875" t="s">
        <v>352</v>
      </c>
      <c r="AM875" t="s">
        <v>309</v>
      </c>
      <c r="AN875" t="s">
        <v>353</v>
      </c>
      <c r="AO875" t="s">
        <v>1714</v>
      </c>
      <c r="AP875" t="s">
        <v>1715</v>
      </c>
      <c r="AQ875" t="s">
        <v>74</v>
      </c>
      <c r="AR875" t="s">
        <v>1716</v>
      </c>
      <c r="AS875" t="s">
        <v>1717</v>
      </c>
      <c r="AT875" t="s">
        <v>8660</v>
      </c>
      <c r="AU875">
        <v>1991</v>
      </c>
      <c r="AV875">
        <v>96</v>
      </c>
      <c r="AW875" t="s">
        <v>8670</v>
      </c>
      <c r="AX875" t="s">
        <v>74</v>
      </c>
      <c r="AY875" t="s">
        <v>74</v>
      </c>
      <c r="AZ875" t="s">
        <v>74</v>
      </c>
      <c r="BA875" t="s">
        <v>74</v>
      </c>
      <c r="BB875">
        <v>19583</v>
      </c>
      <c r="BC875">
        <v>19607</v>
      </c>
      <c r="BD875" t="s">
        <v>74</v>
      </c>
      <c r="BE875" t="s">
        <v>8671</v>
      </c>
      <c r="BF875" t="str">
        <f>HYPERLINK("http://dx.doi.org/10.1029/91JB02053","http://dx.doi.org/10.1029/91JB02053")</f>
        <v>http://dx.doi.org/10.1029/91JB02053</v>
      </c>
      <c r="BG875" t="s">
        <v>74</v>
      </c>
      <c r="BH875" t="s">
        <v>74</v>
      </c>
      <c r="BI875">
        <v>25</v>
      </c>
      <c r="BJ875" t="s">
        <v>297</v>
      </c>
      <c r="BK875" t="s">
        <v>92</v>
      </c>
      <c r="BL875" t="s">
        <v>297</v>
      </c>
      <c r="BM875" t="s">
        <v>8672</v>
      </c>
      <c r="BN875" t="s">
        <v>74</v>
      </c>
      <c r="BO875" t="s">
        <v>74</v>
      </c>
      <c r="BP875" t="s">
        <v>74</v>
      </c>
      <c r="BQ875" t="s">
        <v>74</v>
      </c>
      <c r="BR875" t="s">
        <v>95</v>
      </c>
      <c r="BS875" t="s">
        <v>8673</v>
      </c>
      <c r="BT875" t="str">
        <f>HYPERLINK("https%3A%2F%2Fwww.webofscience.com%2Fwos%2Fwoscc%2Ffull-record%2FWOS:A1991GQ69100005","View Full Record in Web of Science")</f>
        <v>View Full Record in Web of Science</v>
      </c>
    </row>
    <row r="876" spans="1:72" x14ac:dyDescent="0.15">
      <c r="A876" t="s">
        <v>72</v>
      </c>
      <c r="B876" t="s">
        <v>8674</v>
      </c>
      <c r="C876" t="s">
        <v>74</v>
      </c>
      <c r="D876" t="s">
        <v>74</v>
      </c>
      <c r="E876" t="s">
        <v>74</v>
      </c>
      <c r="F876" t="s">
        <v>8674</v>
      </c>
      <c r="G876" t="s">
        <v>74</v>
      </c>
      <c r="H876" t="s">
        <v>74</v>
      </c>
      <c r="I876" t="s">
        <v>8675</v>
      </c>
      <c r="J876" t="s">
        <v>1710</v>
      </c>
      <c r="K876" t="s">
        <v>74</v>
      </c>
      <c r="L876" t="s">
        <v>74</v>
      </c>
      <c r="M876" t="s">
        <v>77</v>
      </c>
      <c r="N876" t="s">
        <v>78</v>
      </c>
      <c r="O876" t="s">
        <v>74</v>
      </c>
      <c r="P876" t="s">
        <v>74</v>
      </c>
      <c r="Q876" t="s">
        <v>74</v>
      </c>
      <c r="R876" t="s">
        <v>74</v>
      </c>
      <c r="S876" t="s">
        <v>74</v>
      </c>
      <c r="T876" t="s">
        <v>74</v>
      </c>
      <c r="U876" t="s">
        <v>8676</v>
      </c>
      <c r="V876" t="s">
        <v>8677</v>
      </c>
      <c r="W876" t="s">
        <v>8678</v>
      </c>
      <c r="X876" t="s">
        <v>2500</v>
      </c>
      <c r="Y876" t="s">
        <v>74</v>
      </c>
      <c r="Z876" t="s">
        <v>74</v>
      </c>
      <c r="AA876" t="s">
        <v>8679</v>
      </c>
      <c r="AB876" t="s">
        <v>74</v>
      </c>
      <c r="AC876" t="s">
        <v>74</v>
      </c>
      <c r="AD876" t="s">
        <v>74</v>
      </c>
      <c r="AE876" t="s">
        <v>74</v>
      </c>
      <c r="AF876" t="s">
        <v>74</v>
      </c>
      <c r="AG876">
        <v>41</v>
      </c>
      <c r="AH876">
        <v>370</v>
      </c>
      <c r="AI876">
        <v>395</v>
      </c>
      <c r="AJ876">
        <v>0</v>
      </c>
      <c r="AK876">
        <v>28</v>
      </c>
      <c r="AL876" t="s">
        <v>352</v>
      </c>
      <c r="AM876" t="s">
        <v>309</v>
      </c>
      <c r="AN876" t="s">
        <v>353</v>
      </c>
      <c r="AO876" t="s">
        <v>1714</v>
      </c>
      <c r="AP876" t="s">
        <v>1715</v>
      </c>
      <c r="AQ876" t="s">
        <v>74</v>
      </c>
      <c r="AR876" t="s">
        <v>1716</v>
      </c>
      <c r="AS876" t="s">
        <v>1717</v>
      </c>
      <c r="AT876" t="s">
        <v>8660</v>
      </c>
      <c r="AU876">
        <v>1991</v>
      </c>
      <c r="AV876">
        <v>96</v>
      </c>
      <c r="AW876" t="s">
        <v>8670</v>
      </c>
      <c r="AX876" t="s">
        <v>74</v>
      </c>
      <c r="AY876" t="s">
        <v>74</v>
      </c>
      <c r="AZ876" t="s">
        <v>74</v>
      </c>
      <c r="BA876" t="s">
        <v>74</v>
      </c>
      <c r="BB876">
        <v>20053</v>
      </c>
      <c r="BC876">
        <v>20071</v>
      </c>
      <c r="BD876" t="s">
        <v>74</v>
      </c>
      <c r="BE876" t="s">
        <v>8680</v>
      </c>
      <c r="BF876" t="str">
        <f>HYPERLINK("http://dx.doi.org/10.1029/91JB01284","http://dx.doi.org/10.1029/91JB01284")</f>
        <v>http://dx.doi.org/10.1029/91JB01284</v>
      </c>
      <c r="BG876" t="s">
        <v>74</v>
      </c>
      <c r="BH876" t="s">
        <v>74</v>
      </c>
      <c r="BI876">
        <v>19</v>
      </c>
      <c r="BJ876" t="s">
        <v>297</v>
      </c>
      <c r="BK876" t="s">
        <v>92</v>
      </c>
      <c r="BL876" t="s">
        <v>297</v>
      </c>
      <c r="BM876" t="s">
        <v>8672</v>
      </c>
      <c r="BN876" t="s">
        <v>74</v>
      </c>
      <c r="BO876" t="s">
        <v>74</v>
      </c>
      <c r="BP876" t="s">
        <v>74</v>
      </c>
      <c r="BQ876" t="s">
        <v>74</v>
      </c>
      <c r="BR876" t="s">
        <v>95</v>
      </c>
      <c r="BS876" t="s">
        <v>8681</v>
      </c>
      <c r="BT876" t="str">
        <f>HYPERLINK("https%3A%2F%2Fwww.webofscience.com%2Fwos%2Fwoscc%2Ffull-record%2FWOS:A1991GQ69100035","View Full Record in Web of Science")</f>
        <v>View Full Record in Web of Science</v>
      </c>
    </row>
    <row r="877" spans="1:72" x14ac:dyDescent="0.15">
      <c r="A877" t="s">
        <v>72</v>
      </c>
      <c r="B877" t="s">
        <v>8682</v>
      </c>
      <c r="C877" t="s">
        <v>74</v>
      </c>
      <c r="D877" t="s">
        <v>74</v>
      </c>
      <c r="E877" t="s">
        <v>74</v>
      </c>
      <c r="F877" t="s">
        <v>8682</v>
      </c>
      <c r="G877" t="s">
        <v>74</v>
      </c>
      <c r="H877" t="s">
        <v>74</v>
      </c>
      <c r="I877" t="s">
        <v>8683</v>
      </c>
      <c r="J877" t="s">
        <v>1710</v>
      </c>
      <c r="K877" t="s">
        <v>74</v>
      </c>
      <c r="L877" t="s">
        <v>74</v>
      </c>
      <c r="M877" t="s">
        <v>77</v>
      </c>
      <c r="N877" t="s">
        <v>78</v>
      </c>
      <c r="O877" t="s">
        <v>74</v>
      </c>
      <c r="P877" t="s">
        <v>74</v>
      </c>
      <c r="Q877" t="s">
        <v>74</v>
      </c>
      <c r="R877" t="s">
        <v>74</v>
      </c>
      <c r="S877" t="s">
        <v>74</v>
      </c>
      <c r="T877" t="s">
        <v>74</v>
      </c>
      <c r="U877" t="s">
        <v>8684</v>
      </c>
      <c r="V877" t="s">
        <v>8685</v>
      </c>
      <c r="W877" t="s">
        <v>8686</v>
      </c>
      <c r="X877" t="s">
        <v>8687</v>
      </c>
      <c r="Y877" t="s">
        <v>74</v>
      </c>
      <c r="Z877" t="s">
        <v>74</v>
      </c>
      <c r="AA877" t="s">
        <v>8688</v>
      </c>
      <c r="AB877" t="s">
        <v>8689</v>
      </c>
      <c r="AC877" t="s">
        <v>74</v>
      </c>
      <c r="AD877" t="s">
        <v>74</v>
      </c>
      <c r="AE877" t="s">
        <v>74</v>
      </c>
      <c r="AF877" t="s">
        <v>74</v>
      </c>
      <c r="AG877">
        <v>55</v>
      </c>
      <c r="AH877">
        <v>70</v>
      </c>
      <c r="AI877">
        <v>75</v>
      </c>
      <c r="AJ877">
        <v>1</v>
      </c>
      <c r="AK877">
        <v>12</v>
      </c>
      <c r="AL877" t="s">
        <v>352</v>
      </c>
      <c r="AM877" t="s">
        <v>309</v>
      </c>
      <c r="AN877" t="s">
        <v>353</v>
      </c>
      <c r="AO877" t="s">
        <v>1714</v>
      </c>
      <c r="AP877" t="s">
        <v>1715</v>
      </c>
      <c r="AQ877" t="s">
        <v>74</v>
      </c>
      <c r="AR877" t="s">
        <v>1716</v>
      </c>
      <c r="AS877" t="s">
        <v>1717</v>
      </c>
      <c r="AT877" t="s">
        <v>8660</v>
      </c>
      <c r="AU877">
        <v>1991</v>
      </c>
      <c r="AV877">
        <v>96</v>
      </c>
      <c r="AW877" t="s">
        <v>8670</v>
      </c>
      <c r="AX877" t="s">
        <v>74</v>
      </c>
      <c r="AY877" t="s">
        <v>74</v>
      </c>
      <c r="AZ877" t="s">
        <v>74</v>
      </c>
      <c r="BA877" t="s">
        <v>74</v>
      </c>
      <c r="BB877">
        <v>20365</v>
      </c>
      <c r="BC877">
        <v>20378</v>
      </c>
      <c r="BD877" t="s">
        <v>74</v>
      </c>
      <c r="BE877" t="s">
        <v>8690</v>
      </c>
      <c r="BF877" t="str">
        <f>HYPERLINK("http://dx.doi.org/10.1029/91JB00422","http://dx.doi.org/10.1029/91JB00422")</f>
        <v>http://dx.doi.org/10.1029/91JB00422</v>
      </c>
      <c r="BG877" t="s">
        <v>74</v>
      </c>
      <c r="BH877" t="s">
        <v>74</v>
      </c>
      <c r="BI877">
        <v>14</v>
      </c>
      <c r="BJ877" t="s">
        <v>297</v>
      </c>
      <c r="BK877" t="s">
        <v>92</v>
      </c>
      <c r="BL877" t="s">
        <v>297</v>
      </c>
      <c r="BM877" t="s">
        <v>8672</v>
      </c>
      <c r="BN877" t="s">
        <v>74</v>
      </c>
      <c r="BO877" t="s">
        <v>362</v>
      </c>
      <c r="BP877" t="s">
        <v>74</v>
      </c>
      <c r="BQ877" t="s">
        <v>74</v>
      </c>
      <c r="BR877" t="s">
        <v>95</v>
      </c>
      <c r="BS877" t="s">
        <v>8691</v>
      </c>
      <c r="BT877" t="str">
        <f>HYPERLINK("https%3A%2F%2Fwww.webofscience.com%2Fwos%2Fwoscc%2Ffull-record%2FWOS:A1991GQ69100058","View Full Record in Web of Science")</f>
        <v>View Full Record in Web of Science</v>
      </c>
    </row>
    <row r="878" spans="1:72" x14ac:dyDescent="0.15">
      <c r="A878" t="s">
        <v>72</v>
      </c>
      <c r="B878" t="s">
        <v>8692</v>
      </c>
      <c r="C878" t="s">
        <v>74</v>
      </c>
      <c r="D878" t="s">
        <v>74</v>
      </c>
      <c r="E878" t="s">
        <v>74</v>
      </c>
      <c r="F878" t="s">
        <v>8692</v>
      </c>
      <c r="G878" t="s">
        <v>74</v>
      </c>
      <c r="H878" t="s">
        <v>74</v>
      </c>
      <c r="I878" t="s">
        <v>8693</v>
      </c>
      <c r="J878" t="s">
        <v>1204</v>
      </c>
      <c r="K878" t="s">
        <v>74</v>
      </c>
      <c r="L878" t="s">
        <v>74</v>
      </c>
      <c r="M878" t="s">
        <v>77</v>
      </c>
      <c r="N878" t="s">
        <v>78</v>
      </c>
      <c r="O878" t="s">
        <v>74</v>
      </c>
      <c r="P878" t="s">
        <v>74</v>
      </c>
      <c r="Q878" t="s">
        <v>74</v>
      </c>
      <c r="R878" t="s">
        <v>74</v>
      </c>
      <c r="S878" t="s">
        <v>74</v>
      </c>
      <c r="T878" t="s">
        <v>74</v>
      </c>
      <c r="U878" t="s">
        <v>74</v>
      </c>
      <c r="V878" t="s">
        <v>74</v>
      </c>
      <c r="W878" t="s">
        <v>498</v>
      </c>
      <c r="X878" t="s">
        <v>183</v>
      </c>
      <c r="Y878" t="s">
        <v>8694</v>
      </c>
      <c r="Z878" t="s">
        <v>74</v>
      </c>
      <c r="AA878" t="s">
        <v>74</v>
      </c>
      <c r="AB878" t="s">
        <v>74</v>
      </c>
      <c r="AC878" t="s">
        <v>74</v>
      </c>
      <c r="AD878" t="s">
        <v>74</v>
      </c>
      <c r="AE878" t="s">
        <v>74</v>
      </c>
      <c r="AF878" t="s">
        <v>74</v>
      </c>
      <c r="AG878">
        <v>0</v>
      </c>
      <c r="AH878">
        <v>1</v>
      </c>
      <c r="AI878">
        <v>1</v>
      </c>
      <c r="AJ878">
        <v>0</v>
      </c>
      <c r="AK878">
        <v>0</v>
      </c>
      <c r="AL878" t="s">
        <v>1205</v>
      </c>
      <c r="AM878" t="s">
        <v>1206</v>
      </c>
      <c r="AN878" t="s">
        <v>1207</v>
      </c>
      <c r="AO878" t="s">
        <v>1208</v>
      </c>
      <c r="AP878" t="s">
        <v>74</v>
      </c>
      <c r="AQ878" t="s">
        <v>74</v>
      </c>
      <c r="AR878" t="s">
        <v>1209</v>
      </c>
      <c r="AS878" t="s">
        <v>1210</v>
      </c>
      <c r="AT878" t="s">
        <v>8695</v>
      </c>
      <c r="AU878">
        <v>1991</v>
      </c>
      <c r="AV878">
        <v>132</v>
      </c>
      <c r="AW878">
        <v>1794</v>
      </c>
      <c r="AX878" t="s">
        <v>74</v>
      </c>
      <c r="AY878" t="s">
        <v>74</v>
      </c>
      <c r="AZ878" t="s">
        <v>74</v>
      </c>
      <c r="BA878" t="s">
        <v>74</v>
      </c>
      <c r="BB878">
        <v>49</v>
      </c>
      <c r="BC878">
        <v>52</v>
      </c>
      <c r="BD878" t="s">
        <v>74</v>
      </c>
      <c r="BE878" t="s">
        <v>74</v>
      </c>
      <c r="BF878" t="s">
        <v>74</v>
      </c>
      <c r="BG878" t="s">
        <v>74</v>
      </c>
      <c r="BH878" t="s">
        <v>74</v>
      </c>
      <c r="BI878">
        <v>4</v>
      </c>
      <c r="BJ878" t="s">
        <v>850</v>
      </c>
      <c r="BK878" t="s">
        <v>92</v>
      </c>
      <c r="BL878" t="s">
        <v>851</v>
      </c>
      <c r="BM878" t="s">
        <v>8696</v>
      </c>
      <c r="BN878" t="s">
        <v>74</v>
      </c>
      <c r="BO878" t="s">
        <v>74</v>
      </c>
      <c r="BP878" t="s">
        <v>74</v>
      </c>
      <c r="BQ878" t="s">
        <v>74</v>
      </c>
      <c r="BR878" t="s">
        <v>95</v>
      </c>
      <c r="BS878" t="s">
        <v>8697</v>
      </c>
      <c r="BT878" t="str">
        <f>HYPERLINK("https%3A%2F%2Fwww.webofscience.com%2Fwos%2Fwoscc%2Ffull-record%2FWOS:A1991GP40300040","View Full Record in Web of Science")</f>
        <v>View Full Record in Web of Science</v>
      </c>
    </row>
    <row r="879" spans="1:72" x14ac:dyDescent="0.15">
      <c r="A879" t="s">
        <v>72</v>
      </c>
      <c r="B879" t="s">
        <v>8698</v>
      </c>
      <c r="C879" t="s">
        <v>74</v>
      </c>
      <c r="D879" t="s">
        <v>74</v>
      </c>
      <c r="E879" t="s">
        <v>74</v>
      </c>
      <c r="F879" t="s">
        <v>8698</v>
      </c>
      <c r="G879" t="s">
        <v>74</v>
      </c>
      <c r="H879" t="s">
        <v>74</v>
      </c>
      <c r="I879" t="s">
        <v>8699</v>
      </c>
      <c r="J879" t="s">
        <v>1726</v>
      </c>
      <c r="K879" t="s">
        <v>74</v>
      </c>
      <c r="L879" t="s">
        <v>74</v>
      </c>
      <c r="M879" t="s">
        <v>77</v>
      </c>
      <c r="N879" t="s">
        <v>78</v>
      </c>
      <c r="O879" t="s">
        <v>74</v>
      </c>
      <c r="P879" t="s">
        <v>74</v>
      </c>
      <c r="Q879" t="s">
        <v>74</v>
      </c>
      <c r="R879" t="s">
        <v>74</v>
      </c>
      <c r="S879" t="s">
        <v>74</v>
      </c>
      <c r="T879" t="s">
        <v>74</v>
      </c>
      <c r="U879" t="s">
        <v>74</v>
      </c>
      <c r="V879" t="s">
        <v>8700</v>
      </c>
      <c r="W879" t="s">
        <v>8701</v>
      </c>
      <c r="X879" t="s">
        <v>632</v>
      </c>
      <c r="Y879" t="s">
        <v>8702</v>
      </c>
      <c r="Z879" t="s">
        <v>74</v>
      </c>
      <c r="AA879" t="s">
        <v>8703</v>
      </c>
      <c r="AB879" t="s">
        <v>8704</v>
      </c>
      <c r="AC879" t="s">
        <v>74</v>
      </c>
      <c r="AD879" t="s">
        <v>74</v>
      </c>
      <c r="AE879" t="s">
        <v>74</v>
      </c>
      <c r="AF879" t="s">
        <v>74</v>
      </c>
      <c r="AG879">
        <v>21</v>
      </c>
      <c r="AH879">
        <v>90</v>
      </c>
      <c r="AI879">
        <v>106</v>
      </c>
      <c r="AJ879">
        <v>1</v>
      </c>
      <c r="AK879">
        <v>9</v>
      </c>
      <c r="AL879" t="s">
        <v>1728</v>
      </c>
      <c r="AM879" t="s">
        <v>501</v>
      </c>
      <c r="AN879" t="s">
        <v>8705</v>
      </c>
      <c r="AO879" t="s">
        <v>1730</v>
      </c>
      <c r="AP879" t="s">
        <v>74</v>
      </c>
      <c r="AQ879" t="s">
        <v>74</v>
      </c>
      <c r="AR879" t="s">
        <v>1726</v>
      </c>
      <c r="AS879" t="s">
        <v>1731</v>
      </c>
      <c r="AT879" t="s">
        <v>8706</v>
      </c>
      <c r="AU879">
        <v>1991</v>
      </c>
      <c r="AV879">
        <v>354</v>
      </c>
      <c r="AW879">
        <v>6348</v>
      </c>
      <c r="AX879" t="s">
        <v>74</v>
      </c>
      <c r="AY879" t="s">
        <v>74</v>
      </c>
      <c r="AZ879" t="s">
        <v>74</v>
      </c>
      <c r="BA879" t="s">
        <v>74</v>
      </c>
      <c r="BB879">
        <v>58</v>
      </c>
      <c r="BC879">
        <v>60</v>
      </c>
      <c r="BD879" t="s">
        <v>74</v>
      </c>
      <c r="BE879" t="s">
        <v>8707</v>
      </c>
      <c r="BF879" t="str">
        <f>HYPERLINK("http://dx.doi.org/10.1038/354058a0","http://dx.doi.org/10.1038/354058a0")</f>
        <v>http://dx.doi.org/10.1038/354058a0</v>
      </c>
      <c r="BG879" t="s">
        <v>74</v>
      </c>
      <c r="BH879" t="s">
        <v>74</v>
      </c>
      <c r="BI879">
        <v>3</v>
      </c>
      <c r="BJ879" t="s">
        <v>850</v>
      </c>
      <c r="BK879" t="s">
        <v>92</v>
      </c>
      <c r="BL879" t="s">
        <v>851</v>
      </c>
      <c r="BM879" t="s">
        <v>8708</v>
      </c>
      <c r="BN879" t="s">
        <v>74</v>
      </c>
      <c r="BO879" t="s">
        <v>74</v>
      </c>
      <c r="BP879" t="s">
        <v>74</v>
      </c>
      <c r="BQ879" t="s">
        <v>74</v>
      </c>
      <c r="BR879" t="s">
        <v>95</v>
      </c>
      <c r="BS879" t="s">
        <v>8709</v>
      </c>
      <c r="BT879" t="str">
        <f>HYPERLINK("https%3A%2F%2Fwww.webofscience.com%2Fwos%2Fwoscc%2Ffull-record%2FWOS:A1991GN82900056","View Full Record in Web of Science")</f>
        <v>View Full Record in Web of Science</v>
      </c>
    </row>
    <row r="880" spans="1:72" x14ac:dyDescent="0.15">
      <c r="A880" t="s">
        <v>72</v>
      </c>
      <c r="B880" t="s">
        <v>8710</v>
      </c>
      <c r="C880" t="s">
        <v>74</v>
      </c>
      <c r="D880" t="s">
        <v>74</v>
      </c>
      <c r="E880" t="s">
        <v>74</v>
      </c>
      <c r="F880" t="s">
        <v>8710</v>
      </c>
      <c r="G880" t="s">
        <v>74</v>
      </c>
      <c r="H880" t="s">
        <v>74</v>
      </c>
      <c r="I880" t="s">
        <v>8711</v>
      </c>
      <c r="J880" t="s">
        <v>8712</v>
      </c>
      <c r="K880" t="s">
        <v>74</v>
      </c>
      <c r="L880" t="s">
        <v>74</v>
      </c>
      <c r="M880" t="s">
        <v>77</v>
      </c>
      <c r="N880" t="s">
        <v>78</v>
      </c>
      <c r="O880" t="s">
        <v>74</v>
      </c>
      <c r="P880" t="s">
        <v>74</v>
      </c>
      <c r="Q880" t="s">
        <v>74</v>
      </c>
      <c r="R880" t="s">
        <v>74</v>
      </c>
      <c r="S880" t="s">
        <v>74</v>
      </c>
      <c r="T880" t="s">
        <v>74</v>
      </c>
      <c r="U880" t="s">
        <v>8713</v>
      </c>
      <c r="V880" t="s">
        <v>8714</v>
      </c>
      <c r="W880" t="s">
        <v>8715</v>
      </c>
      <c r="X880" t="s">
        <v>8716</v>
      </c>
      <c r="Y880" t="s">
        <v>8717</v>
      </c>
      <c r="Z880" t="s">
        <v>74</v>
      </c>
      <c r="AA880" t="s">
        <v>8718</v>
      </c>
      <c r="AB880" t="s">
        <v>74</v>
      </c>
      <c r="AC880" t="s">
        <v>74</v>
      </c>
      <c r="AD880" t="s">
        <v>74</v>
      </c>
      <c r="AE880" t="s">
        <v>74</v>
      </c>
      <c r="AF880" t="s">
        <v>74</v>
      </c>
      <c r="AG880">
        <v>44</v>
      </c>
      <c r="AH880">
        <v>88</v>
      </c>
      <c r="AI880">
        <v>92</v>
      </c>
      <c r="AJ880">
        <v>3</v>
      </c>
      <c r="AK880">
        <v>14</v>
      </c>
      <c r="AL880" t="s">
        <v>8719</v>
      </c>
      <c r="AM880" t="s">
        <v>3460</v>
      </c>
      <c r="AN880" t="s">
        <v>8720</v>
      </c>
      <c r="AO880" t="s">
        <v>8721</v>
      </c>
      <c r="AP880" t="s">
        <v>74</v>
      </c>
      <c r="AQ880" t="s">
        <v>74</v>
      </c>
      <c r="AR880" t="s">
        <v>8722</v>
      </c>
      <c r="AS880" t="s">
        <v>8723</v>
      </c>
      <c r="AT880" t="s">
        <v>8724</v>
      </c>
      <c r="AU880">
        <v>1991</v>
      </c>
      <c r="AV880">
        <v>23</v>
      </c>
      <c r="AW880">
        <v>4</v>
      </c>
      <c r="AX880" t="s">
        <v>74</v>
      </c>
      <c r="AY880" t="s">
        <v>74</v>
      </c>
      <c r="AZ880" t="s">
        <v>74</v>
      </c>
      <c r="BA880" t="s">
        <v>74</v>
      </c>
      <c r="BB880">
        <v>361</v>
      </c>
      <c r="BC880">
        <v>374</v>
      </c>
      <c r="BD880" t="s">
        <v>74</v>
      </c>
      <c r="BE880" t="s">
        <v>8725</v>
      </c>
      <c r="BF880" t="str">
        <f>HYPERLINK("http://dx.doi.org/10.2307/1551679","http://dx.doi.org/10.2307/1551679")</f>
        <v>http://dx.doi.org/10.2307/1551679</v>
      </c>
      <c r="BG880" t="s">
        <v>74</v>
      </c>
      <c r="BH880" t="s">
        <v>74</v>
      </c>
      <c r="BI880">
        <v>14</v>
      </c>
      <c r="BJ880" t="s">
        <v>8726</v>
      </c>
      <c r="BK880" t="s">
        <v>92</v>
      </c>
      <c r="BL880" t="s">
        <v>8727</v>
      </c>
      <c r="BM880" t="s">
        <v>8728</v>
      </c>
      <c r="BN880" t="s">
        <v>74</v>
      </c>
      <c r="BO880" t="s">
        <v>74</v>
      </c>
      <c r="BP880" t="s">
        <v>74</v>
      </c>
      <c r="BQ880" t="s">
        <v>74</v>
      </c>
      <c r="BR880" t="s">
        <v>95</v>
      </c>
      <c r="BS880" t="s">
        <v>8729</v>
      </c>
      <c r="BT880" t="str">
        <f>HYPERLINK("https%3A%2F%2Fwww.webofscience.com%2Fwos%2Fwoscc%2Ffull-record%2FWOS:A1991GR02000001","View Full Record in Web of Science")</f>
        <v>View Full Record in Web of Science</v>
      </c>
    </row>
    <row r="881" spans="1:72" x14ac:dyDescent="0.15">
      <c r="A881" t="s">
        <v>72</v>
      </c>
      <c r="B881" t="s">
        <v>8730</v>
      </c>
      <c r="C881" t="s">
        <v>74</v>
      </c>
      <c r="D881" t="s">
        <v>74</v>
      </c>
      <c r="E881" t="s">
        <v>74</v>
      </c>
      <c r="F881" t="s">
        <v>8730</v>
      </c>
      <c r="G881" t="s">
        <v>74</v>
      </c>
      <c r="H881" t="s">
        <v>74</v>
      </c>
      <c r="I881" t="s">
        <v>8731</v>
      </c>
      <c r="J881" t="s">
        <v>8732</v>
      </c>
      <c r="K881" t="s">
        <v>74</v>
      </c>
      <c r="L881" t="s">
        <v>74</v>
      </c>
      <c r="M881" t="s">
        <v>77</v>
      </c>
      <c r="N881" t="s">
        <v>78</v>
      </c>
      <c r="O881" t="s">
        <v>74</v>
      </c>
      <c r="P881" t="s">
        <v>74</v>
      </c>
      <c r="Q881" t="s">
        <v>74</v>
      </c>
      <c r="R881" t="s">
        <v>74</v>
      </c>
      <c r="S881" t="s">
        <v>74</v>
      </c>
      <c r="T881" t="s">
        <v>74</v>
      </c>
      <c r="U881" t="s">
        <v>8733</v>
      </c>
      <c r="V881" t="s">
        <v>8734</v>
      </c>
      <c r="W881" t="s">
        <v>8735</v>
      </c>
      <c r="X881" t="s">
        <v>8736</v>
      </c>
      <c r="Y881" t="s">
        <v>8737</v>
      </c>
      <c r="Z881" t="s">
        <v>74</v>
      </c>
      <c r="AA881" t="s">
        <v>8738</v>
      </c>
      <c r="AB881" t="s">
        <v>8739</v>
      </c>
      <c r="AC881" t="s">
        <v>74</v>
      </c>
      <c r="AD881" t="s">
        <v>74</v>
      </c>
      <c r="AE881" t="s">
        <v>74</v>
      </c>
      <c r="AF881" t="s">
        <v>74</v>
      </c>
      <c r="AG881">
        <v>26</v>
      </c>
      <c r="AH881">
        <v>19</v>
      </c>
      <c r="AI881">
        <v>19</v>
      </c>
      <c r="AJ881">
        <v>0</v>
      </c>
      <c r="AK881">
        <v>5</v>
      </c>
      <c r="AL881" t="s">
        <v>8740</v>
      </c>
      <c r="AM881" t="s">
        <v>8741</v>
      </c>
      <c r="AN881" t="s">
        <v>8742</v>
      </c>
      <c r="AO881" t="s">
        <v>8743</v>
      </c>
      <c r="AP881" t="s">
        <v>74</v>
      </c>
      <c r="AQ881" t="s">
        <v>74</v>
      </c>
      <c r="AR881" t="s">
        <v>8744</v>
      </c>
      <c r="AS881" t="s">
        <v>8745</v>
      </c>
      <c r="AT881" t="s">
        <v>8724</v>
      </c>
      <c r="AU881">
        <v>1991</v>
      </c>
      <c r="AV881">
        <v>62</v>
      </c>
      <c r="AW881">
        <v>11</v>
      </c>
      <c r="AX881" t="s">
        <v>74</v>
      </c>
      <c r="AY881" t="s">
        <v>74</v>
      </c>
      <c r="AZ881" t="s">
        <v>74</v>
      </c>
      <c r="BA881" t="s">
        <v>74</v>
      </c>
      <c r="BB881">
        <v>1019</v>
      </c>
      <c r="BC881">
        <v>1025</v>
      </c>
      <c r="BD881" t="s">
        <v>74</v>
      </c>
      <c r="BE881" t="s">
        <v>74</v>
      </c>
      <c r="BF881" t="s">
        <v>74</v>
      </c>
      <c r="BG881" t="s">
        <v>74</v>
      </c>
      <c r="BH881" t="s">
        <v>74</v>
      </c>
      <c r="BI881">
        <v>7</v>
      </c>
      <c r="BJ881" t="s">
        <v>8746</v>
      </c>
      <c r="BK881" t="s">
        <v>92</v>
      </c>
      <c r="BL881" t="s">
        <v>8747</v>
      </c>
      <c r="BM881" t="s">
        <v>8748</v>
      </c>
      <c r="BN881">
        <v>1741714</v>
      </c>
      <c r="BO881" t="s">
        <v>74</v>
      </c>
      <c r="BP881" t="s">
        <v>74</v>
      </c>
      <c r="BQ881" t="s">
        <v>74</v>
      </c>
      <c r="BR881" t="s">
        <v>95</v>
      </c>
      <c r="BS881" t="s">
        <v>8749</v>
      </c>
      <c r="BT881" t="str">
        <f>HYPERLINK("https%3A%2F%2Fwww.webofscience.com%2Fwos%2Fwoscc%2Ffull-record%2FWOS:A1991GM88800001","View Full Record in Web of Science")</f>
        <v>View Full Record in Web of Science</v>
      </c>
    </row>
    <row r="882" spans="1:72" x14ac:dyDescent="0.15">
      <c r="A882" t="s">
        <v>72</v>
      </c>
      <c r="B882" t="s">
        <v>8750</v>
      </c>
      <c r="C882" t="s">
        <v>74</v>
      </c>
      <c r="D882" t="s">
        <v>74</v>
      </c>
      <c r="E882" t="s">
        <v>74</v>
      </c>
      <c r="F882" t="s">
        <v>8750</v>
      </c>
      <c r="G882" t="s">
        <v>74</v>
      </c>
      <c r="H882" t="s">
        <v>74</v>
      </c>
      <c r="I882" t="s">
        <v>8751</v>
      </c>
      <c r="J882" t="s">
        <v>1288</v>
      </c>
      <c r="K882" t="s">
        <v>74</v>
      </c>
      <c r="L882" t="s">
        <v>74</v>
      </c>
      <c r="M882" t="s">
        <v>77</v>
      </c>
      <c r="N882" t="s">
        <v>78</v>
      </c>
      <c r="O882" t="s">
        <v>74</v>
      </c>
      <c r="P882" t="s">
        <v>74</v>
      </c>
      <c r="Q882" t="s">
        <v>74</v>
      </c>
      <c r="R882" t="s">
        <v>74</v>
      </c>
      <c r="S882" t="s">
        <v>74</v>
      </c>
      <c r="T882" t="s">
        <v>74</v>
      </c>
      <c r="U882" t="s">
        <v>8752</v>
      </c>
      <c r="V882" t="s">
        <v>8753</v>
      </c>
      <c r="W882" t="s">
        <v>8754</v>
      </c>
      <c r="X882" t="s">
        <v>74</v>
      </c>
      <c r="Y882" t="s">
        <v>8755</v>
      </c>
      <c r="Z882" t="s">
        <v>74</v>
      </c>
      <c r="AA882" t="s">
        <v>8756</v>
      </c>
      <c r="AB882" t="s">
        <v>8757</v>
      </c>
      <c r="AC882" t="s">
        <v>74</v>
      </c>
      <c r="AD882" t="s">
        <v>74</v>
      </c>
      <c r="AE882" t="s">
        <v>74</v>
      </c>
      <c r="AF882" t="s">
        <v>74</v>
      </c>
      <c r="AG882">
        <v>10</v>
      </c>
      <c r="AH882">
        <v>3</v>
      </c>
      <c r="AI882">
        <v>4</v>
      </c>
      <c r="AJ882">
        <v>0</v>
      </c>
      <c r="AK882">
        <v>1</v>
      </c>
      <c r="AL882" t="s">
        <v>1296</v>
      </c>
      <c r="AM882" t="s">
        <v>1297</v>
      </c>
      <c r="AN882" t="s">
        <v>1298</v>
      </c>
      <c r="AO882" t="s">
        <v>1299</v>
      </c>
      <c r="AP882" t="s">
        <v>74</v>
      </c>
      <c r="AQ882" t="s">
        <v>74</v>
      </c>
      <c r="AR882" t="s">
        <v>1300</v>
      </c>
      <c r="AS882" t="s">
        <v>1301</v>
      </c>
      <c r="AT882" t="s">
        <v>8724</v>
      </c>
      <c r="AU882">
        <v>1991</v>
      </c>
      <c r="AV882">
        <v>57</v>
      </c>
      <c r="AW882">
        <v>3</v>
      </c>
      <c r="AX882" t="s">
        <v>74</v>
      </c>
      <c r="AY882" t="s">
        <v>74</v>
      </c>
      <c r="AZ882" t="s">
        <v>74</v>
      </c>
      <c r="BA882" t="s">
        <v>74</v>
      </c>
      <c r="BB882">
        <v>207</v>
      </c>
      <c r="BC882">
        <v>217</v>
      </c>
      <c r="BD882" t="s">
        <v>74</v>
      </c>
      <c r="BE882" t="s">
        <v>8758</v>
      </c>
      <c r="BF882" t="str">
        <f>HYPERLINK("http://dx.doi.org/10.1007/BF00120885","http://dx.doi.org/10.1007/BF00120885")</f>
        <v>http://dx.doi.org/10.1007/BF00120885</v>
      </c>
      <c r="BG882" t="s">
        <v>74</v>
      </c>
      <c r="BH882" t="s">
        <v>74</v>
      </c>
      <c r="BI882">
        <v>11</v>
      </c>
      <c r="BJ882" t="s">
        <v>379</v>
      </c>
      <c r="BK882" t="s">
        <v>92</v>
      </c>
      <c r="BL882" t="s">
        <v>379</v>
      </c>
      <c r="BM882" t="s">
        <v>8759</v>
      </c>
      <c r="BN882" t="s">
        <v>74</v>
      </c>
      <c r="BO882" t="s">
        <v>74</v>
      </c>
      <c r="BP882" t="s">
        <v>74</v>
      </c>
      <c r="BQ882" t="s">
        <v>74</v>
      </c>
      <c r="BR882" t="s">
        <v>95</v>
      </c>
      <c r="BS882" t="s">
        <v>8760</v>
      </c>
      <c r="BT882" t="str">
        <f>HYPERLINK("https%3A%2F%2Fwww.webofscience.com%2Fwos%2Fwoscc%2Ffull-record%2FWOS:A1991GM28900001","View Full Record in Web of Science")</f>
        <v>View Full Record in Web of Science</v>
      </c>
    </row>
    <row r="883" spans="1:72" x14ac:dyDescent="0.15">
      <c r="A883" t="s">
        <v>72</v>
      </c>
      <c r="B883" t="s">
        <v>8761</v>
      </c>
      <c r="C883" t="s">
        <v>74</v>
      </c>
      <c r="D883" t="s">
        <v>74</v>
      </c>
      <c r="E883" t="s">
        <v>74</v>
      </c>
      <c r="F883" t="s">
        <v>8761</v>
      </c>
      <c r="G883" t="s">
        <v>74</v>
      </c>
      <c r="H883" t="s">
        <v>74</v>
      </c>
      <c r="I883" t="s">
        <v>8762</v>
      </c>
      <c r="J883" t="s">
        <v>8763</v>
      </c>
      <c r="K883" t="s">
        <v>74</v>
      </c>
      <c r="L883" t="s">
        <v>74</v>
      </c>
      <c r="M883" t="s">
        <v>77</v>
      </c>
      <c r="N883" t="s">
        <v>337</v>
      </c>
      <c r="O883" t="s">
        <v>74</v>
      </c>
      <c r="P883" t="s">
        <v>74</v>
      </c>
      <c r="Q883" t="s">
        <v>74</v>
      </c>
      <c r="R883" t="s">
        <v>74</v>
      </c>
      <c r="S883" t="s">
        <v>74</v>
      </c>
      <c r="T883" t="s">
        <v>74</v>
      </c>
      <c r="U883" t="s">
        <v>8764</v>
      </c>
      <c r="V883" t="s">
        <v>8765</v>
      </c>
      <c r="W883" t="s">
        <v>8766</v>
      </c>
      <c r="X883" t="s">
        <v>8767</v>
      </c>
      <c r="Y883" t="s">
        <v>8768</v>
      </c>
      <c r="Z883" t="s">
        <v>74</v>
      </c>
      <c r="AA883" t="s">
        <v>8769</v>
      </c>
      <c r="AB883" t="s">
        <v>74</v>
      </c>
      <c r="AC883" t="s">
        <v>74</v>
      </c>
      <c r="AD883" t="s">
        <v>74</v>
      </c>
      <c r="AE883" t="s">
        <v>74</v>
      </c>
      <c r="AF883" t="s">
        <v>74</v>
      </c>
      <c r="AG883">
        <v>15</v>
      </c>
      <c r="AH883">
        <v>1</v>
      </c>
      <c r="AI883">
        <v>1</v>
      </c>
      <c r="AJ883">
        <v>0</v>
      </c>
      <c r="AK883">
        <v>6</v>
      </c>
      <c r="AL883" t="s">
        <v>8770</v>
      </c>
      <c r="AM883" t="s">
        <v>552</v>
      </c>
      <c r="AN883" t="s">
        <v>8771</v>
      </c>
      <c r="AO883" t="s">
        <v>8772</v>
      </c>
      <c r="AP883" t="s">
        <v>8773</v>
      </c>
      <c r="AQ883" t="s">
        <v>74</v>
      </c>
      <c r="AR883" t="s">
        <v>8774</v>
      </c>
      <c r="AS883" t="s">
        <v>8775</v>
      </c>
      <c r="AT883" t="s">
        <v>8724</v>
      </c>
      <c r="AU883">
        <v>1991</v>
      </c>
      <c r="AV883">
        <v>64</v>
      </c>
      <c r="AW883">
        <v>11</v>
      </c>
      <c r="AX883" t="s">
        <v>74</v>
      </c>
      <c r="AY883" t="s">
        <v>74</v>
      </c>
      <c r="AZ883" t="s">
        <v>74</v>
      </c>
      <c r="BA883" t="s">
        <v>74</v>
      </c>
      <c r="BB883">
        <v>3457</v>
      </c>
      <c r="BC883">
        <v>3459</v>
      </c>
      <c r="BD883" t="s">
        <v>74</v>
      </c>
      <c r="BE883" t="s">
        <v>8776</v>
      </c>
      <c r="BF883" t="str">
        <f>HYPERLINK("http://dx.doi.org/10.1246/bcsj.64.3457","http://dx.doi.org/10.1246/bcsj.64.3457")</f>
        <v>http://dx.doi.org/10.1246/bcsj.64.3457</v>
      </c>
      <c r="BG883" t="s">
        <v>74</v>
      </c>
      <c r="BH883" t="s">
        <v>74</v>
      </c>
      <c r="BI883">
        <v>3</v>
      </c>
      <c r="BJ883" t="s">
        <v>3781</v>
      </c>
      <c r="BK883" t="s">
        <v>92</v>
      </c>
      <c r="BL883" t="s">
        <v>1157</v>
      </c>
      <c r="BM883" t="s">
        <v>8777</v>
      </c>
      <c r="BN883" t="s">
        <v>74</v>
      </c>
      <c r="BO883" t="s">
        <v>1112</v>
      </c>
      <c r="BP883" t="s">
        <v>74</v>
      </c>
      <c r="BQ883" t="s">
        <v>74</v>
      </c>
      <c r="BR883" t="s">
        <v>95</v>
      </c>
      <c r="BS883" t="s">
        <v>8778</v>
      </c>
      <c r="BT883" t="str">
        <f>HYPERLINK("https%3A%2F%2Fwww.webofscience.com%2Fwos%2Fwoscc%2Ffull-record%2FWOS:A1991GV23900040","View Full Record in Web of Science")</f>
        <v>View Full Record in Web of Science</v>
      </c>
    </row>
    <row r="884" spans="1:72" x14ac:dyDescent="0.15">
      <c r="A884" t="s">
        <v>72</v>
      </c>
      <c r="B884" t="s">
        <v>8779</v>
      </c>
      <c r="C884" t="s">
        <v>74</v>
      </c>
      <c r="D884" t="s">
        <v>74</v>
      </c>
      <c r="E884" t="s">
        <v>74</v>
      </c>
      <c r="F884" t="s">
        <v>8779</v>
      </c>
      <c r="G884" t="s">
        <v>74</v>
      </c>
      <c r="H884" t="s">
        <v>74</v>
      </c>
      <c r="I884" t="s">
        <v>8780</v>
      </c>
      <c r="J884" t="s">
        <v>285</v>
      </c>
      <c r="K884" t="s">
        <v>74</v>
      </c>
      <c r="L884" t="s">
        <v>74</v>
      </c>
      <c r="M884" t="s">
        <v>77</v>
      </c>
      <c r="N884" t="s">
        <v>78</v>
      </c>
      <c r="O884" t="s">
        <v>74</v>
      </c>
      <c r="P884" t="s">
        <v>74</v>
      </c>
      <c r="Q884" t="s">
        <v>74</v>
      </c>
      <c r="R884" t="s">
        <v>74</v>
      </c>
      <c r="S884" t="s">
        <v>74</v>
      </c>
      <c r="T884" t="s">
        <v>74</v>
      </c>
      <c r="U884" t="s">
        <v>8781</v>
      </c>
      <c r="V884" t="s">
        <v>8782</v>
      </c>
      <c r="W884" t="s">
        <v>8783</v>
      </c>
      <c r="X884" t="s">
        <v>1251</v>
      </c>
      <c r="Y884" t="s">
        <v>8784</v>
      </c>
      <c r="Z884" t="s">
        <v>74</v>
      </c>
      <c r="AA884" t="s">
        <v>8785</v>
      </c>
      <c r="AB884" t="s">
        <v>8786</v>
      </c>
      <c r="AC884" t="s">
        <v>74</v>
      </c>
      <c r="AD884" t="s">
        <v>74</v>
      </c>
      <c r="AE884" t="s">
        <v>74</v>
      </c>
      <c r="AF884" t="s">
        <v>74</v>
      </c>
      <c r="AG884">
        <v>61</v>
      </c>
      <c r="AH884">
        <v>85</v>
      </c>
      <c r="AI884">
        <v>93</v>
      </c>
      <c r="AJ884">
        <v>1</v>
      </c>
      <c r="AK884">
        <v>5</v>
      </c>
      <c r="AL884" t="s">
        <v>271</v>
      </c>
      <c r="AM884" t="s">
        <v>272</v>
      </c>
      <c r="AN884" t="s">
        <v>273</v>
      </c>
      <c r="AO884" t="s">
        <v>292</v>
      </c>
      <c r="AP884" t="s">
        <v>74</v>
      </c>
      <c r="AQ884" t="s">
        <v>74</v>
      </c>
      <c r="AR884" t="s">
        <v>293</v>
      </c>
      <c r="AS884" t="s">
        <v>294</v>
      </c>
      <c r="AT884" t="s">
        <v>8724</v>
      </c>
      <c r="AU884">
        <v>1991</v>
      </c>
      <c r="AV884">
        <v>107</v>
      </c>
      <c r="AW884">
        <v>2</v>
      </c>
      <c r="AX884" t="s">
        <v>74</v>
      </c>
      <c r="AY884" t="s">
        <v>74</v>
      </c>
      <c r="AZ884" t="s">
        <v>74</v>
      </c>
      <c r="BA884" t="s">
        <v>74</v>
      </c>
      <c r="BB884">
        <v>243</v>
      </c>
      <c r="BC884">
        <v>255</v>
      </c>
      <c r="BD884" t="s">
        <v>74</v>
      </c>
      <c r="BE884" t="s">
        <v>8787</v>
      </c>
      <c r="BF884" t="str">
        <f>HYPERLINK("http://dx.doi.org/10.1016/0012-821X(91)90074-R","http://dx.doi.org/10.1016/0012-821X(91)90074-R")</f>
        <v>http://dx.doi.org/10.1016/0012-821X(91)90074-R</v>
      </c>
      <c r="BG884" t="s">
        <v>74</v>
      </c>
      <c r="BH884" t="s">
        <v>74</v>
      </c>
      <c r="BI884">
        <v>13</v>
      </c>
      <c r="BJ884" t="s">
        <v>297</v>
      </c>
      <c r="BK884" t="s">
        <v>92</v>
      </c>
      <c r="BL884" t="s">
        <v>297</v>
      </c>
      <c r="BM884" t="s">
        <v>8788</v>
      </c>
      <c r="BN884" t="s">
        <v>74</v>
      </c>
      <c r="BO884" t="s">
        <v>74</v>
      </c>
      <c r="BP884" t="s">
        <v>74</v>
      </c>
      <c r="BQ884" t="s">
        <v>74</v>
      </c>
      <c r="BR884" t="s">
        <v>95</v>
      </c>
      <c r="BS884" t="s">
        <v>8789</v>
      </c>
      <c r="BT884" t="str">
        <f>HYPERLINK("https%3A%2F%2Fwww.webofscience.com%2Fwos%2Fwoscc%2Ffull-record%2FWOS:A1991GX26500002","View Full Record in Web of Science")</f>
        <v>View Full Record in Web of Science</v>
      </c>
    </row>
    <row r="885" spans="1:72" x14ac:dyDescent="0.15">
      <c r="A885" t="s">
        <v>72</v>
      </c>
      <c r="B885" t="s">
        <v>8790</v>
      </c>
      <c r="C885" t="s">
        <v>74</v>
      </c>
      <c r="D885" t="s">
        <v>74</v>
      </c>
      <c r="E885" t="s">
        <v>74</v>
      </c>
      <c r="F885" t="s">
        <v>8790</v>
      </c>
      <c r="G885" t="s">
        <v>74</v>
      </c>
      <c r="H885" t="s">
        <v>74</v>
      </c>
      <c r="I885" t="s">
        <v>8791</v>
      </c>
      <c r="J885" t="s">
        <v>8792</v>
      </c>
      <c r="K885" t="s">
        <v>74</v>
      </c>
      <c r="L885" t="s">
        <v>74</v>
      </c>
      <c r="M885" t="s">
        <v>77</v>
      </c>
      <c r="N885" t="s">
        <v>78</v>
      </c>
      <c r="O885" t="s">
        <v>74</v>
      </c>
      <c r="P885" t="s">
        <v>74</v>
      </c>
      <c r="Q885" t="s">
        <v>74</v>
      </c>
      <c r="R885" t="s">
        <v>74</v>
      </c>
      <c r="S885" t="s">
        <v>74</v>
      </c>
      <c r="T885" t="s">
        <v>74</v>
      </c>
      <c r="U885" t="s">
        <v>8793</v>
      </c>
      <c r="V885" t="s">
        <v>74</v>
      </c>
      <c r="W885" t="s">
        <v>74</v>
      </c>
      <c r="X885" t="s">
        <v>74</v>
      </c>
      <c r="Y885" t="s">
        <v>8794</v>
      </c>
      <c r="Z885" t="s">
        <v>74</v>
      </c>
      <c r="AA885" t="s">
        <v>74</v>
      </c>
      <c r="AB885" t="s">
        <v>74</v>
      </c>
      <c r="AC885" t="s">
        <v>74</v>
      </c>
      <c r="AD885" t="s">
        <v>74</v>
      </c>
      <c r="AE885" t="s">
        <v>74</v>
      </c>
      <c r="AF885" t="s">
        <v>74</v>
      </c>
      <c r="AG885">
        <v>34</v>
      </c>
      <c r="AH885">
        <v>28</v>
      </c>
      <c r="AI885">
        <v>36</v>
      </c>
      <c r="AJ885">
        <v>0</v>
      </c>
      <c r="AK885">
        <v>5</v>
      </c>
      <c r="AL885" t="s">
        <v>8795</v>
      </c>
      <c r="AM885" t="s">
        <v>8796</v>
      </c>
      <c r="AN885" t="s">
        <v>8797</v>
      </c>
      <c r="AO885" t="s">
        <v>8798</v>
      </c>
      <c r="AP885" t="s">
        <v>74</v>
      </c>
      <c r="AQ885" t="s">
        <v>74</v>
      </c>
      <c r="AR885" t="s">
        <v>8799</v>
      </c>
      <c r="AS885" t="s">
        <v>8800</v>
      </c>
      <c r="AT885" t="s">
        <v>8724</v>
      </c>
      <c r="AU885">
        <v>1991</v>
      </c>
      <c r="AV885">
        <v>23</v>
      </c>
      <c r="AW885">
        <v>6</v>
      </c>
      <c r="AX885" t="s">
        <v>74</v>
      </c>
      <c r="AY885" t="s">
        <v>74</v>
      </c>
      <c r="AZ885" t="s">
        <v>74</v>
      </c>
      <c r="BA885" t="s">
        <v>74</v>
      </c>
      <c r="BB885">
        <v>723</v>
      </c>
      <c r="BC885">
        <v>748</v>
      </c>
      <c r="BD885" t="s">
        <v>74</v>
      </c>
      <c r="BE885" t="s">
        <v>8801</v>
      </c>
      <c r="BF885" t="str">
        <f>HYPERLINK("http://dx.doi.org/10.1177/0013916591236005","http://dx.doi.org/10.1177/0013916591236005")</f>
        <v>http://dx.doi.org/10.1177/0013916591236005</v>
      </c>
      <c r="BG885" t="s">
        <v>74</v>
      </c>
      <c r="BH885" t="s">
        <v>74</v>
      </c>
      <c r="BI885">
        <v>26</v>
      </c>
      <c r="BJ885" t="s">
        <v>8802</v>
      </c>
      <c r="BK885" t="s">
        <v>226</v>
      </c>
      <c r="BL885" t="s">
        <v>8803</v>
      </c>
      <c r="BM885" t="s">
        <v>8804</v>
      </c>
      <c r="BN885" t="s">
        <v>74</v>
      </c>
      <c r="BO885" t="s">
        <v>74</v>
      </c>
      <c r="BP885" t="s">
        <v>74</v>
      </c>
      <c r="BQ885" t="s">
        <v>74</v>
      </c>
      <c r="BR885" t="s">
        <v>95</v>
      </c>
      <c r="BS885" t="s">
        <v>8805</v>
      </c>
      <c r="BT885" t="str">
        <f>HYPERLINK("https%3A%2F%2Fwww.webofscience.com%2Fwos%2Fwoscc%2Ffull-record%2FWOS:A1991GP31300005","View Full Record in Web of Science")</f>
        <v>View Full Record in Web of Science</v>
      </c>
    </row>
    <row r="886" spans="1:72" x14ac:dyDescent="0.15">
      <c r="A886" t="s">
        <v>72</v>
      </c>
      <c r="B886" t="s">
        <v>8806</v>
      </c>
      <c r="C886" t="s">
        <v>74</v>
      </c>
      <c r="D886" t="s">
        <v>74</v>
      </c>
      <c r="E886" t="s">
        <v>74</v>
      </c>
      <c r="F886" t="s">
        <v>8806</v>
      </c>
      <c r="G886" t="s">
        <v>74</v>
      </c>
      <c r="H886" t="s">
        <v>74</v>
      </c>
      <c r="I886" t="s">
        <v>8807</v>
      </c>
      <c r="J886" t="s">
        <v>8792</v>
      </c>
      <c r="K886" t="s">
        <v>74</v>
      </c>
      <c r="L886" t="s">
        <v>74</v>
      </c>
      <c r="M886" t="s">
        <v>77</v>
      </c>
      <c r="N886" t="s">
        <v>78</v>
      </c>
      <c r="O886" t="s">
        <v>74</v>
      </c>
      <c r="P886" t="s">
        <v>74</v>
      </c>
      <c r="Q886" t="s">
        <v>74</v>
      </c>
      <c r="R886" t="s">
        <v>74</v>
      </c>
      <c r="S886" t="s">
        <v>74</v>
      </c>
      <c r="T886" t="s">
        <v>74</v>
      </c>
      <c r="U886" t="s">
        <v>8808</v>
      </c>
      <c r="V886" t="s">
        <v>74</v>
      </c>
      <c r="W886" t="s">
        <v>8809</v>
      </c>
      <c r="X886" t="s">
        <v>8810</v>
      </c>
      <c r="Y886" t="s">
        <v>8811</v>
      </c>
      <c r="Z886" t="s">
        <v>74</v>
      </c>
      <c r="AA886" t="s">
        <v>8812</v>
      </c>
      <c r="AB886" t="s">
        <v>8813</v>
      </c>
      <c r="AC886" t="s">
        <v>74</v>
      </c>
      <c r="AD886" t="s">
        <v>74</v>
      </c>
      <c r="AE886" t="s">
        <v>74</v>
      </c>
      <c r="AF886" t="s">
        <v>74</v>
      </c>
      <c r="AG886">
        <v>17</v>
      </c>
      <c r="AH886">
        <v>29</v>
      </c>
      <c r="AI886">
        <v>29</v>
      </c>
      <c r="AJ886">
        <v>1</v>
      </c>
      <c r="AK886">
        <v>10</v>
      </c>
      <c r="AL886" t="s">
        <v>8795</v>
      </c>
      <c r="AM886" t="s">
        <v>8796</v>
      </c>
      <c r="AN886" t="s">
        <v>8797</v>
      </c>
      <c r="AO886" t="s">
        <v>8798</v>
      </c>
      <c r="AP886" t="s">
        <v>74</v>
      </c>
      <c r="AQ886" t="s">
        <v>74</v>
      </c>
      <c r="AR886" t="s">
        <v>8799</v>
      </c>
      <c r="AS886" t="s">
        <v>8800</v>
      </c>
      <c r="AT886" t="s">
        <v>8724</v>
      </c>
      <c r="AU886">
        <v>1991</v>
      </c>
      <c r="AV886">
        <v>23</v>
      </c>
      <c r="AW886">
        <v>6</v>
      </c>
      <c r="AX886" t="s">
        <v>74</v>
      </c>
      <c r="AY886" t="s">
        <v>74</v>
      </c>
      <c r="AZ886" t="s">
        <v>74</v>
      </c>
      <c r="BA886" t="s">
        <v>74</v>
      </c>
      <c r="BB886">
        <v>766</v>
      </c>
      <c r="BC886">
        <v>781</v>
      </c>
      <c r="BD886" t="s">
        <v>74</v>
      </c>
      <c r="BE886" t="s">
        <v>8814</v>
      </c>
      <c r="BF886" t="str">
        <f>HYPERLINK("http://dx.doi.org/10.1177/0013916591236007","http://dx.doi.org/10.1177/0013916591236007")</f>
        <v>http://dx.doi.org/10.1177/0013916591236007</v>
      </c>
      <c r="BG886" t="s">
        <v>74</v>
      </c>
      <c r="BH886" t="s">
        <v>74</v>
      </c>
      <c r="BI886">
        <v>16</v>
      </c>
      <c r="BJ886" t="s">
        <v>8802</v>
      </c>
      <c r="BK886" t="s">
        <v>226</v>
      </c>
      <c r="BL886" t="s">
        <v>8803</v>
      </c>
      <c r="BM886" t="s">
        <v>8804</v>
      </c>
      <c r="BN886" t="s">
        <v>74</v>
      </c>
      <c r="BO886" t="s">
        <v>74</v>
      </c>
      <c r="BP886" t="s">
        <v>74</v>
      </c>
      <c r="BQ886" t="s">
        <v>74</v>
      </c>
      <c r="BR886" t="s">
        <v>95</v>
      </c>
      <c r="BS886" t="s">
        <v>8815</v>
      </c>
      <c r="BT886" t="str">
        <f>HYPERLINK("https%3A%2F%2Fwww.webofscience.com%2Fwos%2Fwoscc%2Ffull-record%2FWOS:A1991GP31300007","View Full Record in Web of Science")</f>
        <v>View Full Record in Web of Science</v>
      </c>
    </row>
    <row r="887" spans="1:72" x14ac:dyDescent="0.15">
      <c r="A887" t="s">
        <v>72</v>
      </c>
      <c r="B887" t="s">
        <v>854</v>
      </c>
      <c r="C887" t="s">
        <v>74</v>
      </c>
      <c r="D887" t="s">
        <v>74</v>
      </c>
      <c r="E887" t="s">
        <v>74</v>
      </c>
      <c r="F887" t="s">
        <v>854</v>
      </c>
      <c r="G887" t="s">
        <v>74</v>
      </c>
      <c r="H887" t="s">
        <v>74</v>
      </c>
      <c r="I887" t="s">
        <v>8816</v>
      </c>
      <c r="J887" t="s">
        <v>8792</v>
      </c>
      <c r="K887" t="s">
        <v>74</v>
      </c>
      <c r="L887" t="s">
        <v>74</v>
      </c>
      <c r="M887" t="s">
        <v>77</v>
      </c>
      <c r="N887" t="s">
        <v>78</v>
      </c>
      <c r="O887" t="s">
        <v>74</v>
      </c>
      <c r="P887" t="s">
        <v>74</v>
      </c>
      <c r="Q887" t="s">
        <v>74</v>
      </c>
      <c r="R887" t="s">
        <v>74</v>
      </c>
      <c r="S887" t="s">
        <v>74</v>
      </c>
      <c r="T887" t="s">
        <v>74</v>
      </c>
      <c r="U887" t="s">
        <v>8817</v>
      </c>
      <c r="V887" t="s">
        <v>74</v>
      </c>
      <c r="W887" t="s">
        <v>74</v>
      </c>
      <c r="X887" t="s">
        <v>74</v>
      </c>
      <c r="Y887" t="s">
        <v>8818</v>
      </c>
      <c r="Z887" t="s">
        <v>74</v>
      </c>
      <c r="AA887" t="s">
        <v>74</v>
      </c>
      <c r="AB887" t="s">
        <v>74</v>
      </c>
      <c r="AC887" t="s">
        <v>74</v>
      </c>
      <c r="AD887" t="s">
        <v>74</v>
      </c>
      <c r="AE887" t="s">
        <v>74</v>
      </c>
      <c r="AF887" t="s">
        <v>74</v>
      </c>
      <c r="AG887">
        <v>35</v>
      </c>
      <c r="AH887">
        <v>47</v>
      </c>
      <c r="AI887">
        <v>53</v>
      </c>
      <c r="AJ887">
        <v>0</v>
      </c>
      <c r="AK887">
        <v>11</v>
      </c>
      <c r="AL887" t="s">
        <v>8795</v>
      </c>
      <c r="AM887" t="s">
        <v>8796</v>
      </c>
      <c r="AN887" t="s">
        <v>8797</v>
      </c>
      <c r="AO887" t="s">
        <v>8798</v>
      </c>
      <c r="AP887" t="s">
        <v>74</v>
      </c>
      <c r="AQ887" t="s">
        <v>74</v>
      </c>
      <c r="AR887" t="s">
        <v>8799</v>
      </c>
      <c r="AS887" t="s">
        <v>8800</v>
      </c>
      <c r="AT887" t="s">
        <v>8724</v>
      </c>
      <c r="AU887">
        <v>1991</v>
      </c>
      <c r="AV887">
        <v>23</v>
      </c>
      <c r="AW887">
        <v>6</v>
      </c>
      <c r="AX887" t="s">
        <v>74</v>
      </c>
      <c r="AY887" t="s">
        <v>74</v>
      </c>
      <c r="AZ887" t="s">
        <v>74</v>
      </c>
      <c r="BA887" t="s">
        <v>74</v>
      </c>
      <c r="BB887">
        <v>782</v>
      </c>
      <c r="BC887">
        <v>799</v>
      </c>
      <c r="BD887" t="s">
        <v>74</v>
      </c>
      <c r="BE887" t="s">
        <v>8819</v>
      </c>
      <c r="BF887" t="str">
        <f>HYPERLINK("http://dx.doi.org/10.1177/0013916591236008","http://dx.doi.org/10.1177/0013916591236008")</f>
        <v>http://dx.doi.org/10.1177/0013916591236008</v>
      </c>
      <c r="BG887" t="s">
        <v>74</v>
      </c>
      <c r="BH887" t="s">
        <v>74</v>
      </c>
      <c r="BI887">
        <v>18</v>
      </c>
      <c r="BJ887" t="s">
        <v>8802</v>
      </c>
      <c r="BK887" t="s">
        <v>226</v>
      </c>
      <c r="BL887" t="s">
        <v>8803</v>
      </c>
      <c r="BM887" t="s">
        <v>8804</v>
      </c>
      <c r="BN887" t="s">
        <v>74</v>
      </c>
      <c r="BO887" t="s">
        <v>74</v>
      </c>
      <c r="BP887" t="s">
        <v>74</v>
      </c>
      <c r="BQ887" t="s">
        <v>74</v>
      </c>
      <c r="BR887" t="s">
        <v>95</v>
      </c>
      <c r="BS887" t="s">
        <v>8820</v>
      </c>
      <c r="BT887" t="str">
        <f>HYPERLINK("https%3A%2F%2Fwww.webofscience.com%2Fwos%2Fwoscc%2Ffull-record%2FWOS:A1991GP31300008","View Full Record in Web of Science")</f>
        <v>View Full Record in Web of Science</v>
      </c>
    </row>
    <row r="888" spans="1:72" x14ac:dyDescent="0.15">
      <c r="A888" t="s">
        <v>72</v>
      </c>
      <c r="B888" t="s">
        <v>8821</v>
      </c>
      <c r="C888" t="s">
        <v>74</v>
      </c>
      <c r="D888" t="s">
        <v>74</v>
      </c>
      <c r="E888" t="s">
        <v>74</v>
      </c>
      <c r="F888" t="s">
        <v>8821</v>
      </c>
      <c r="G888" t="s">
        <v>74</v>
      </c>
      <c r="H888" t="s">
        <v>74</v>
      </c>
      <c r="I888" t="s">
        <v>8822</v>
      </c>
      <c r="J888" t="s">
        <v>8792</v>
      </c>
      <c r="K888" t="s">
        <v>74</v>
      </c>
      <c r="L888" t="s">
        <v>74</v>
      </c>
      <c r="M888" t="s">
        <v>77</v>
      </c>
      <c r="N888" t="s">
        <v>216</v>
      </c>
      <c r="O888" t="s">
        <v>74</v>
      </c>
      <c r="P888" t="s">
        <v>74</v>
      </c>
      <c r="Q888" t="s">
        <v>74</v>
      </c>
      <c r="R888" t="s">
        <v>74</v>
      </c>
      <c r="S888" t="s">
        <v>74</v>
      </c>
      <c r="T888" t="s">
        <v>74</v>
      </c>
      <c r="U888" t="s">
        <v>74</v>
      </c>
      <c r="V888" t="s">
        <v>74</v>
      </c>
      <c r="W888" t="s">
        <v>74</v>
      </c>
      <c r="X888" t="s">
        <v>74</v>
      </c>
      <c r="Y888" t="s">
        <v>74</v>
      </c>
      <c r="Z888" t="s">
        <v>74</v>
      </c>
      <c r="AA888" t="s">
        <v>74</v>
      </c>
      <c r="AB888" t="s">
        <v>74</v>
      </c>
      <c r="AC888" t="s">
        <v>74</v>
      </c>
      <c r="AD888" t="s">
        <v>74</v>
      </c>
      <c r="AE888" t="s">
        <v>74</v>
      </c>
      <c r="AF888" t="s">
        <v>74</v>
      </c>
      <c r="AG888">
        <v>1</v>
      </c>
      <c r="AH888">
        <v>0</v>
      </c>
      <c r="AI888">
        <v>0</v>
      </c>
      <c r="AJ888">
        <v>0</v>
      </c>
      <c r="AK888">
        <v>5</v>
      </c>
      <c r="AL888" t="s">
        <v>8795</v>
      </c>
      <c r="AM888" t="s">
        <v>8796</v>
      </c>
      <c r="AN888" t="s">
        <v>8797</v>
      </c>
      <c r="AO888" t="s">
        <v>8798</v>
      </c>
      <c r="AP888" t="s">
        <v>74</v>
      </c>
      <c r="AQ888" t="s">
        <v>74</v>
      </c>
      <c r="AR888" t="s">
        <v>8799</v>
      </c>
      <c r="AS888" t="s">
        <v>8800</v>
      </c>
      <c r="AT888" t="s">
        <v>8724</v>
      </c>
      <c r="AU888">
        <v>1991</v>
      </c>
      <c r="AV888">
        <v>23</v>
      </c>
      <c r="AW888">
        <v>6</v>
      </c>
      <c r="AX888" t="s">
        <v>74</v>
      </c>
      <c r="AY888" t="s">
        <v>74</v>
      </c>
      <c r="AZ888" t="s">
        <v>74</v>
      </c>
      <c r="BA888" t="s">
        <v>74</v>
      </c>
      <c r="BB888">
        <v>800</v>
      </c>
      <c r="BC888">
        <v>804</v>
      </c>
      <c r="BD888" t="s">
        <v>74</v>
      </c>
      <c r="BE888" t="s">
        <v>8823</v>
      </c>
      <c r="BF888" t="str">
        <f>HYPERLINK("http://dx.doi.org/10.1177/0013916591236009","http://dx.doi.org/10.1177/0013916591236009")</f>
        <v>http://dx.doi.org/10.1177/0013916591236009</v>
      </c>
      <c r="BG888" t="s">
        <v>74</v>
      </c>
      <c r="BH888" t="s">
        <v>74</v>
      </c>
      <c r="BI888">
        <v>5</v>
      </c>
      <c r="BJ888" t="s">
        <v>8802</v>
      </c>
      <c r="BK888" t="s">
        <v>226</v>
      </c>
      <c r="BL888" t="s">
        <v>8803</v>
      </c>
      <c r="BM888" t="s">
        <v>8804</v>
      </c>
      <c r="BN888" t="s">
        <v>74</v>
      </c>
      <c r="BO888" t="s">
        <v>74</v>
      </c>
      <c r="BP888" t="s">
        <v>74</v>
      </c>
      <c r="BQ888" t="s">
        <v>74</v>
      </c>
      <c r="BR888" t="s">
        <v>95</v>
      </c>
      <c r="BS888" t="s">
        <v>8824</v>
      </c>
      <c r="BT888" t="str">
        <f>HYPERLINK("https%3A%2F%2Fwww.webofscience.com%2Fwos%2Fwoscc%2Ffull-record%2FWOS:A1991GP31300010","View Full Record in Web of Science")</f>
        <v>View Full Record in Web of Science</v>
      </c>
    </row>
    <row r="889" spans="1:72" x14ac:dyDescent="0.15">
      <c r="A889" t="s">
        <v>72</v>
      </c>
      <c r="B889" t="s">
        <v>8821</v>
      </c>
      <c r="C889" t="s">
        <v>74</v>
      </c>
      <c r="D889" t="s">
        <v>74</v>
      </c>
      <c r="E889" t="s">
        <v>74</v>
      </c>
      <c r="F889" t="s">
        <v>8821</v>
      </c>
      <c r="G889" t="s">
        <v>74</v>
      </c>
      <c r="H889" t="s">
        <v>74</v>
      </c>
      <c r="I889" t="s">
        <v>8825</v>
      </c>
      <c r="J889" t="s">
        <v>8792</v>
      </c>
      <c r="K889" t="s">
        <v>74</v>
      </c>
      <c r="L889" t="s">
        <v>74</v>
      </c>
      <c r="M889" t="s">
        <v>77</v>
      </c>
      <c r="N889" t="s">
        <v>216</v>
      </c>
      <c r="O889" t="s">
        <v>74</v>
      </c>
      <c r="P889" t="s">
        <v>74</v>
      </c>
      <c r="Q889" t="s">
        <v>74</v>
      </c>
      <c r="R889" t="s">
        <v>74</v>
      </c>
      <c r="S889" t="s">
        <v>74</v>
      </c>
      <c r="T889" t="s">
        <v>74</v>
      </c>
      <c r="U889" t="s">
        <v>74</v>
      </c>
      <c r="V889" t="s">
        <v>74</v>
      </c>
      <c r="W889" t="s">
        <v>74</v>
      </c>
      <c r="X889" t="s">
        <v>74</v>
      </c>
      <c r="Y889" t="s">
        <v>8826</v>
      </c>
      <c r="Z889" t="s">
        <v>74</v>
      </c>
      <c r="AA889" t="s">
        <v>74</v>
      </c>
      <c r="AB889" t="s">
        <v>74</v>
      </c>
      <c r="AC889" t="s">
        <v>74</v>
      </c>
      <c r="AD889" t="s">
        <v>74</v>
      </c>
      <c r="AE889" t="s">
        <v>74</v>
      </c>
      <c r="AF889" t="s">
        <v>74</v>
      </c>
      <c r="AG889">
        <v>1</v>
      </c>
      <c r="AH889">
        <v>0</v>
      </c>
      <c r="AI889">
        <v>0</v>
      </c>
      <c r="AJ889">
        <v>0</v>
      </c>
      <c r="AK889">
        <v>5</v>
      </c>
      <c r="AL889" t="s">
        <v>8795</v>
      </c>
      <c r="AM889" t="s">
        <v>8796</v>
      </c>
      <c r="AN889" t="s">
        <v>8797</v>
      </c>
      <c r="AO889" t="s">
        <v>8798</v>
      </c>
      <c r="AP889" t="s">
        <v>74</v>
      </c>
      <c r="AQ889" t="s">
        <v>74</v>
      </c>
      <c r="AR889" t="s">
        <v>8799</v>
      </c>
      <c r="AS889" t="s">
        <v>8800</v>
      </c>
      <c r="AT889" t="s">
        <v>8724</v>
      </c>
      <c r="AU889">
        <v>1991</v>
      </c>
      <c r="AV889">
        <v>23</v>
      </c>
      <c r="AW889">
        <v>6</v>
      </c>
      <c r="AX889" t="s">
        <v>74</v>
      </c>
      <c r="AY889" t="s">
        <v>74</v>
      </c>
      <c r="AZ889" t="s">
        <v>74</v>
      </c>
      <c r="BA889" t="s">
        <v>74</v>
      </c>
      <c r="BB889">
        <v>800</v>
      </c>
      <c r="BC889">
        <v>804</v>
      </c>
      <c r="BD889" t="s">
        <v>74</v>
      </c>
      <c r="BE889" t="s">
        <v>8823</v>
      </c>
      <c r="BF889" t="str">
        <f>HYPERLINK("http://dx.doi.org/10.1177/0013916591236009","http://dx.doi.org/10.1177/0013916591236009")</f>
        <v>http://dx.doi.org/10.1177/0013916591236009</v>
      </c>
      <c r="BG889" t="s">
        <v>74</v>
      </c>
      <c r="BH889" t="s">
        <v>74</v>
      </c>
      <c r="BI889">
        <v>5</v>
      </c>
      <c r="BJ889" t="s">
        <v>8802</v>
      </c>
      <c r="BK889" t="s">
        <v>226</v>
      </c>
      <c r="BL889" t="s">
        <v>8803</v>
      </c>
      <c r="BM889" t="s">
        <v>8804</v>
      </c>
      <c r="BN889" t="s">
        <v>74</v>
      </c>
      <c r="BO889" t="s">
        <v>74</v>
      </c>
      <c r="BP889" t="s">
        <v>74</v>
      </c>
      <c r="BQ889" t="s">
        <v>74</v>
      </c>
      <c r="BR889" t="s">
        <v>95</v>
      </c>
      <c r="BS889" t="s">
        <v>8827</v>
      </c>
      <c r="BT889" t="str">
        <f>HYPERLINK("https%3A%2F%2Fwww.webofscience.com%2Fwos%2Fwoscc%2Ffull-record%2FWOS:A1991GP31300009","View Full Record in Web of Science")</f>
        <v>View Full Record in Web of Science</v>
      </c>
    </row>
    <row r="890" spans="1:72" x14ac:dyDescent="0.15">
      <c r="A890" t="s">
        <v>72</v>
      </c>
      <c r="B890" t="s">
        <v>8828</v>
      </c>
      <c r="C890" t="s">
        <v>74</v>
      </c>
      <c r="D890" t="s">
        <v>74</v>
      </c>
      <c r="E890" t="s">
        <v>74</v>
      </c>
      <c r="F890" t="s">
        <v>8828</v>
      </c>
      <c r="G890" t="s">
        <v>74</v>
      </c>
      <c r="H890" t="s">
        <v>74</v>
      </c>
      <c r="I890" t="s">
        <v>8829</v>
      </c>
      <c r="J890" t="s">
        <v>5340</v>
      </c>
      <c r="K890" t="s">
        <v>74</v>
      </c>
      <c r="L890" t="s">
        <v>74</v>
      </c>
      <c r="M890" t="s">
        <v>77</v>
      </c>
      <c r="N890" t="s">
        <v>78</v>
      </c>
      <c r="O890" t="s">
        <v>74</v>
      </c>
      <c r="P890" t="s">
        <v>74</v>
      </c>
      <c r="Q890" t="s">
        <v>74</v>
      </c>
      <c r="R890" t="s">
        <v>74</v>
      </c>
      <c r="S890" t="s">
        <v>74</v>
      </c>
      <c r="T890" t="s">
        <v>74</v>
      </c>
      <c r="U890" t="s">
        <v>8830</v>
      </c>
      <c r="V890" t="s">
        <v>74</v>
      </c>
      <c r="W890" t="s">
        <v>8831</v>
      </c>
      <c r="X890" t="s">
        <v>8832</v>
      </c>
      <c r="Y890" t="s">
        <v>74</v>
      </c>
      <c r="Z890" t="s">
        <v>74</v>
      </c>
      <c r="AA890" t="s">
        <v>74</v>
      </c>
      <c r="AB890" t="s">
        <v>74</v>
      </c>
      <c r="AC890" t="s">
        <v>74</v>
      </c>
      <c r="AD890" t="s">
        <v>74</v>
      </c>
      <c r="AE890" t="s">
        <v>74</v>
      </c>
      <c r="AF890" t="s">
        <v>74</v>
      </c>
      <c r="AG890">
        <v>53</v>
      </c>
      <c r="AH890">
        <v>49</v>
      </c>
      <c r="AI890">
        <v>51</v>
      </c>
      <c r="AJ890">
        <v>0</v>
      </c>
      <c r="AK890">
        <v>16</v>
      </c>
      <c r="AL890" t="s">
        <v>817</v>
      </c>
      <c r="AM890" t="s">
        <v>818</v>
      </c>
      <c r="AN890" t="s">
        <v>819</v>
      </c>
      <c r="AO890" t="s">
        <v>5345</v>
      </c>
      <c r="AP890" t="s">
        <v>74</v>
      </c>
      <c r="AQ890" t="s">
        <v>74</v>
      </c>
      <c r="AR890" t="s">
        <v>5347</v>
      </c>
      <c r="AS890" t="s">
        <v>5348</v>
      </c>
      <c r="AT890" t="s">
        <v>8724</v>
      </c>
      <c r="AU890">
        <v>1991</v>
      </c>
      <c r="AV890">
        <v>84</v>
      </c>
      <c r="AW890">
        <v>2</v>
      </c>
      <c r="AX890" t="s">
        <v>74</v>
      </c>
      <c r="AY890" t="s">
        <v>74</v>
      </c>
      <c r="AZ890" t="s">
        <v>74</v>
      </c>
      <c r="BA890" t="s">
        <v>74</v>
      </c>
      <c r="BB890">
        <v>249</v>
      </c>
      <c r="BC890">
        <v>263</v>
      </c>
      <c r="BD890" t="s">
        <v>74</v>
      </c>
      <c r="BE890" t="s">
        <v>8833</v>
      </c>
      <c r="BF890" t="str">
        <f>HYPERLINK("http://dx.doi.org/10.1016/0016-6480(91)90048-B","http://dx.doi.org/10.1016/0016-6480(91)90048-B")</f>
        <v>http://dx.doi.org/10.1016/0016-6480(91)90048-B</v>
      </c>
      <c r="BG890" t="s">
        <v>74</v>
      </c>
      <c r="BH890" t="s">
        <v>74</v>
      </c>
      <c r="BI890">
        <v>15</v>
      </c>
      <c r="BJ890" t="s">
        <v>5350</v>
      </c>
      <c r="BK890" t="s">
        <v>92</v>
      </c>
      <c r="BL890" t="s">
        <v>5350</v>
      </c>
      <c r="BM890" t="s">
        <v>8834</v>
      </c>
      <c r="BN890">
        <v>1783270</v>
      </c>
      <c r="BO890" t="s">
        <v>74</v>
      </c>
      <c r="BP890" t="s">
        <v>74</v>
      </c>
      <c r="BQ890" t="s">
        <v>74</v>
      </c>
      <c r="BR890" t="s">
        <v>95</v>
      </c>
      <c r="BS890" t="s">
        <v>8835</v>
      </c>
      <c r="BT890" t="str">
        <f>HYPERLINK("https%3A%2F%2Fwww.webofscience.com%2Fwos%2Fwoscc%2Ffull-record%2FWOS:A1991GM68400008","View Full Record in Web of Science")</f>
        <v>View Full Record in Web of Science</v>
      </c>
    </row>
    <row r="891" spans="1:72" x14ac:dyDescent="0.15">
      <c r="A891" t="s">
        <v>72</v>
      </c>
      <c r="B891" t="s">
        <v>8836</v>
      </c>
      <c r="C891" t="s">
        <v>74</v>
      </c>
      <c r="D891" t="s">
        <v>74</v>
      </c>
      <c r="E891" t="s">
        <v>74</v>
      </c>
      <c r="F891" t="s">
        <v>8836</v>
      </c>
      <c r="G891" t="s">
        <v>74</v>
      </c>
      <c r="H891" t="s">
        <v>74</v>
      </c>
      <c r="I891" t="s">
        <v>8837</v>
      </c>
      <c r="J891" t="s">
        <v>2016</v>
      </c>
      <c r="K891" t="s">
        <v>74</v>
      </c>
      <c r="L891" t="s">
        <v>74</v>
      </c>
      <c r="M891" t="s">
        <v>77</v>
      </c>
      <c r="N891" t="s">
        <v>647</v>
      </c>
      <c r="O891" t="s">
        <v>8838</v>
      </c>
      <c r="P891" t="s">
        <v>8839</v>
      </c>
      <c r="Q891" t="s">
        <v>6875</v>
      </c>
      <c r="R891" t="s">
        <v>74</v>
      </c>
      <c r="S891" t="s">
        <v>74</v>
      </c>
      <c r="T891" t="s">
        <v>74</v>
      </c>
      <c r="U891" t="s">
        <v>8840</v>
      </c>
      <c r="V891" t="s">
        <v>8841</v>
      </c>
      <c r="W891" t="s">
        <v>8842</v>
      </c>
      <c r="X891" t="s">
        <v>8843</v>
      </c>
      <c r="Y891" t="s">
        <v>8844</v>
      </c>
      <c r="Z891" t="s">
        <v>74</v>
      </c>
      <c r="AA891" t="s">
        <v>8296</v>
      </c>
      <c r="AB891" t="s">
        <v>8297</v>
      </c>
      <c r="AC891" t="s">
        <v>74</v>
      </c>
      <c r="AD891" t="s">
        <v>74</v>
      </c>
      <c r="AE891" t="s">
        <v>74</v>
      </c>
      <c r="AF891" t="s">
        <v>74</v>
      </c>
      <c r="AG891">
        <v>53</v>
      </c>
      <c r="AH891">
        <v>28</v>
      </c>
      <c r="AI891">
        <v>28</v>
      </c>
      <c r="AJ891">
        <v>0</v>
      </c>
      <c r="AK891">
        <v>1</v>
      </c>
      <c r="AL891" t="s">
        <v>255</v>
      </c>
      <c r="AM891" t="s">
        <v>84</v>
      </c>
      <c r="AN891" t="s">
        <v>256</v>
      </c>
      <c r="AO891" t="s">
        <v>2020</v>
      </c>
      <c r="AP891" t="s">
        <v>74</v>
      </c>
      <c r="AQ891" t="s">
        <v>74</v>
      </c>
      <c r="AR891" t="s">
        <v>2021</v>
      </c>
      <c r="AS891" t="s">
        <v>2022</v>
      </c>
      <c r="AT891" t="s">
        <v>8724</v>
      </c>
      <c r="AU891">
        <v>1991</v>
      </c>
      <c r="AV891">
        <v>55</v>
      </c>
      <c r="AW891">
        <v>11</v>
      </c>
      <c r="AX891" t="s">
        <v>74</v>
      </c>
      <c r="AY891" t="s">
        <v>74</v>
      </c>
      <c r="AZ891" t="s">
        <v>74</v>
      </c>
      <c r="BA891" t="s">
        <v>74</v>
      </c>
      <c r="BB891">
        <v>3157</v>
      </c>
      <c r="BC891">
        <v>3165</v>
      </c>
      <c r="BD891" t="s">
        <v>74</v>
      </c>
      <c r="BE891" t="s">
        <v>8845</v>
      </c>
      <c r="BF891" t="str">
        <f>HYPERLINK("http://dx.doi.org/10.1016/0016-7037(91)90480-S","http://dx.doi.org/10.1016/0016-7037(91)90480-S")</f>
        <v>http://dx.doi.org/10.1016/0016-7037(91)90480-S</v>
      </c>
      <c r="BG891" t="s">
        <v>74</v>
      </c>
      <c r="BH891" t="s">
        <v>74</v>
      </c>
      <c r="BI891">
        <v>9</v>
      </c>
      <c r="BJ891" t="s">
        <v>297</v>
      </c>
      <c r="BK891" t="s">
        <v>661</v>
      </c>
      <c r="BL891" t="s">
        <v>297</v>
      </c>
      <c r="BM891" t="s">
        <v>8846</v>
      </c>
      <c r="BN891" t="s">
        <v>74</v>
      </c>
      <c r="BO891" t="s">
        <v>74</v>
      </c>
      <c r="BP891" t="s">
        <v>74</v>
      </c>
      <c r="BQ891" t="s">
        <v>74</v>
      </c>
      <c r="BR891" t="s">
        <v>95</v>
      </c>
      <c r="BS891" t="s">
        <v>8847</v>
      </c>
      <c r="BT891" t="str">
        <f>HYPERLINK("https%3A%2F%2Fwww.webofscience.com%2Fwos%2Fwoscc%2Ffull-record%2FWOS:A1991GT02400013","View Full Record in Web of Science")</f>
        <v>View Full Record in Web of Science</v>
      </c>
    </row>
    <row r="892" spans="1:72" x14ac:dyDescent="0.15">
      <c r="A892" t="s">
        <v>72</v>
      </c>
      <c r="B892" t="s">
        <v>8848</v>
      </c>
      <c r="C892" t="s">
        <v>74</v>
      </c>
      <c r="D892" t="s">
        <v>74</v>
      </c>
      <c r="E892" t="s">
        <v>74</v>
      </c>
      <c r="F892" t="s">
        <v>8848</v>
      </c>
      <c r="G892" t="s">
        <v>74</v>
      </c>
      <c r="H892" t="s">
        <v>74</v>
      </c>
      <c r="I892" t="s">
        <v>8849</v>
      </c>
      <c r="J892" t="s">
        <v>2016</v>
      </c>
      <c r="K892" t="s">
        <v>74</v>
      </c>
      <c r="L892" t="s">
        <v>74</v>
      </c>
      <c r="M892" t="s">
        <v>77</v>
      </c>
      <c r="N892" t="s">
        <v>647</v>
      </c>
      <c r="O892" t="s">
        <v>8838</v>
      </c>
      <c r="P892" t="s">
        <v>8839</v>
      </c>
      <c r="Q892" t="s">
        <v>6875</v>
      </c>
      <c r="R892" t="s">
        <v>74</v>
      </c>
      <c r="S892" t="s">
        <v>74</v>
      </c>
      <c r="T892" t="s">
        <v>74</v>
      </c>
      <c r="U892" t="s">
        <v>8850</v>
      </c>
      <c r="V892" t="s">
        <v>8851</v>
      </c>
      <c r="W892" t="s">
        <v>74</v>
      </c>
      <c r="X892" t="s">
        <v>74</v>
      </c>
      <c r="Y892" t="s">
        <v>8852</v>
      </c>
      <c r="Z892" t="s">
        <v>74</v>
      </c>
      <c r="AA892" t="s">
        <v>74</v>
      </c>
      <c r="AB892" t="s">
        <v>74</v>
      </c>
      <c r="AC892" t="s">
        <v>74</v>
      </c>
      <c r="AD892" t="s">
        <v>74</v>
      </c>
      <c r="AE892" t="s">
        <v>74</v>
      </c>
      <c r="AF892" t="s">
        <v>74</v>
      </c>
      <c r="AG892">
        <v>82</v>
      </c>
      <c r="AH892">
        <v>19</v>
      </c>
      <c r="AI892">
        <v>19</v>
      </c>
      <c r="AJ892">
        <v>1</v>
      </c>
      <c r="AK892">
        <v>2</v>
      </c>
      <c r="AL892" t="s">
        <v>255</v>
      </c>
      <c r="AM892" t="s">
        <v>84</v>
      </c>
      <c r="AN892" t="s">
        <v>256</v>
      </c>
      <c r="AO892" t="s">
        <v>2020</v>
      </c>
      <c r="AP892" t="s">
        <v>74</v>
      </c>
      <c r="AQ892" t="s">
        <v>74</v>
      </c>
      <c r="AR892" t="s">
        <v>2021</v>
      </c>
      <c r="AS892" t="s">
        <v>2022</v>
      </c>
      <c r="AT892" t="s">
        <v>8724</v>
      </c>
      <c r="AU892">
        <v>1991</v>
      </c>
      <c r="AV892">
        <v>55</v>
      </c>
      <c r="AW892">
        <v>11</v>
      </c>
      <c r="AX892" t="s">
        <v>74</v>
      </c>
      <c r="AY892" t="s">
        <v>74</v>
      </c>
      <c r="AZ892" t="s">
        <v>74</v>
      </c>
      <c r="BA892" t="s">
        <v>74</v>
      </c>
      <c r="BB892">
        <v>3167</v>
      </c>
      <c r="BC892">
        <v>3180</v>
      </c>
      <c r="BD892" t="s">
        <v>74</v>
      </c>
      <c r="BE892" t="s">
        <v>8853</v>
      </c>
      <c r="BF892" t="str">
        <f>HYPERLINK("http://dx.doi.org/10.1016/0016-7037(91)90481-J","http://dx.doi.org/10.1016/0016-7037(91)90481-J")</f>
        <v>http://dx.doi.org/10.1016/0016-7037(91)90481-J</v>
      </c>
      <c r="BG892" t="s">
        <v>74</v>
      </c>
      <c r="BH892" t="s">
        <v>74</v>
      </c>
      <c r="BI892">
        <v>14</v>
      </c>
      <c r="BJ892" t="s">
        <v>297</v>
      </c>
      <c r="BK892" t="s">
        <v>661</v>
      </c>
      <c r="BL892" t="s">
        <v>297</v>
      </c>
      <c r="BM892" t="s">
        <v>8846</v>
      </c>
      <c r="BN892" t="s">
        <v>74</v>
      </c>
      <c r="BO892" t="s">
        <v>74</v>
      </c>
      <c r="BP892" t="s">
        <v>74</v>
      </c>
      <c r="BQ892" t="s">
        <v>74</v>
      </c>
      <c r="BR892" t="s">
        <v>95</v>
      </c>
      <c r="BS892" t="s">
        <v>8854</v>
      </c>
      <c r="BT892" t="str">
        <f>HYPERLINK("https%3A%2F%2Fwww.webofscience.com%2Fwos%2Fwoscc%2Ffull-record%2FWOS:A1991GT02400014","View Full Record in Web of Science")</f>
        <v>View Full Record in Web of Science</v>
      </c>
    </row>
    <row r="893" spans="1:72" x14ac:dyDescent="0.15">
      <c r="A893" t="s">
        <v>72</v>
      </c>
      <c r="B893" t="s">
        <v>8855</v>
      </c>
      <c r="C893" t="s">
        <v>74</v>
      </c>
      <c r="D893" t="s">
        <v>74</v>
      </c>
      <c r="E893" t="s">
        <v>74</v>
      </c>
      <c r="F893" t="s">
        <v>8855</v>
      </c>
      <c r="G893" t="s">
        <v>74</v>
      </c>
      <c r="H893" t="s">
        <v>74</v>
      </c>
      <c r="I893" t="s">
        <v>8856</v>
      </c>
      <c r="J893" t="s">
        <v>2016</v>
      </c>
      <c r="K893" t="s">
        <v>74</v>
      </c>
      <c r="L893" t="s">
        <v>74</v>
      </c>
      <c r="M893" t="s">
        <v>77</v>
      </c>
      <c r="N893" t="s">
        <v>78</v>
      </c>
      <c r="O893" t="s">
        <v>74</v>
      </c>
      <c r="P893" t="s">
        <v>74</v>
      </c>
      <c r="Q893" t="s">
        <v>74</v>
      </c>
      <c r="R893" t="s">
        <v>74</v>
      </c>
      <c r="S893" t="s">
        <v>74</v>
      </c>
      <c r="T893" t="s">
        <v>74</v>
      </c>
      <c r="U893" t="s">
        <v>8857</v>
      </c>
      <c r="V893" t="s">
        <v>8858</v>
      </c>
      <c r="W893" t="s">
        <v>8859</v>
      </c>
      <c r="X893" t="s">
        <v>8860</v>
      </c>
      <c r="Y893" t="s">
        <v>8861</v>
      </c>
      <c r="Z893" t="s">
        <v>74</v>
      </c>
      <c r="AA893" t="s">
        <v>74</v>
      </c>
      <c r="AB893" t="s">
        <v>74</v>
      </c>
      <c r="AC893" t="s">
        <v>74</v>
      </c>
      <c r="AD893" t="s">
        <v>74</v>
      </c>
      <c r="AE893" t="s">
        <v>74</v>
      </c>
      <c r="AF893" t="s">
        <v>74</v>
      </c>
      <c r="AG893">
        <v>43</v>
      </c>
      <c r="AH893">
        <v>35</v>
      </c>
      <c r="AI893">
        <v>41</v>
      </c>
      <c r="AJ893">
        <v>0</v>
      </c>
      <c r="AK893">
        <v>4</v>
      </c>
      <c r="AL893" t="s">
        <v>255</v>
      </c>
      <c r="AM893" t="s">
        <v>84</v>
      </c>
      <c r="AN893" t="s">
        <v>1940</v>
      </c>
      <c r="AO893" t="s">
        <v>2020</v>
      </c>
      <c r="AP893" t="s">
        <v>3852</v>
      </c>
      <c r="AQ893" t="s">
        <v>74</v>
      </c>
      <c r="AR893" t="s">
        <v>2021</v>
      </c>
      <c r="AS893" t="s">
        <v>2022</v>
      </c>
      <c r="AT893" t="s">
        <v>8724</v>
      </c>
      <c r="AU893">
        <v>1991</v>
      </c>
      <c r="AV893">
        <v>55</v>
      </c>
      <c r="AW893">
        <v>11</v>
      </c>
      <c r="AX893" t="s">
        <v>74</v>
      </c>
      <c r="AY893" t="s">
        <v>74</v>
      </c>
      <c r="AZ893" t="s">
        <v>74</v>
      </c>
      <c r="BA893" t="s">
        <v>74</v>
      </c>
      <c r="BB893">
        <v>3417</v>
      </c>
      <c r="BC893">
        <v>3430</v>
      </c>
      <c r="BD893" t="s">
        <v>74</v>
      </c>
      <c r="BE893" t="s">
        <v>8862</v>
      </c>
      <c r="BF893" t="str">
        <f>HYPERLINK("http://dx.doi.org/10.1016/0016-7037(91)90500-5","http://dx.doi.org/10.1016/0016-7037(91)90500-5")</f>
        <v>http://dx.doi.org/10.1016/0016-7037(91)90500-5</v>
      </c>
      <c r="BG893" t="s">
        <v>74</v>
      </c>
      <c r="BH893" t="s">
        <v>74</v>
      </c>
      <c r="BI893">
        <v>14</v>
      </c>
      <c r="BJ893" t="s">
        <v>297</v>
      </c>
      <c r="BK893" t="s">
        <v>92</v>
      </c>
      <c r="BL893" t="s">
        <v>297</v>
      </c>
      <c r="BM893" t="s">
        <v>8846</v>
      </c>
      <c r="BN893" t="s">
        <v>74</v>
      </c>
      <c r="BO893" t="s">
        <v>74</v>
      </c>
      <c r="BP893" t="s">
        <v>74</v>
      </c>
      <c r="BQ893" t="s">
        <v>74</v>
      </c>
      <c r="BR893" t="s">
        <v>95</v>
      </c>
      <c r="BS893" t="s">
        <v>8863</v>
      </c>
      <c r="BT893" t="str">
        <f>HYPERLINK("https%3A%2F%2Fwww.webofscience.com%2Fwos%2Fwoscc%2Ffull-record%2FWOS:A1991GT02400033","View Full Record in Web of Science")</f>
        <v>View Full Record in Web of Science</v>
      </c>
    </row>
    <row r="894" spans="1:72" x14ac:dyDescent="0.15">
      <c r="A894" t="s">
        <v>72</v>
      </c>
      <c r="B894" t="s">
        <v>8864</v>
      </c>
      <c r="C894" t="s">
        <v>74</v>
      </c>
      <c r="D894" t="s">
        <v>74</v>
      </c>
      <c r="E894" t="s">
        <v>74</v>
      </c>
      <c r="F894" t="s">
        <v>8864</v>
      </c>
      <c r="G894" t="s">
        <v>74</v>
      </c>
      <c r="H894" t="s">
        <v>74</v>
      </c>
      <c r="I894" t="s">
        <v>8865</v>
      </c>
      <c r="J894" t="s">
        <v>3858</v>
      </c>
      <c r="K894" t="s">
        <v>74</v>
      </c>
      <c r="L894" t="s">
        <v>74</v>
      </c>
      <c r="M894" t="s">
        <v>77</v>
      </c>
      <c r="N894" t="s">
        <v>78</v>
      </c>
      <c r="O894" t="s">
        <v>74</v>
      </c>
      <c r="P894" t="s">
        <v>74</v>
      </c>
      <c r="Q894" t="s">
        <v>74</v>
      </c>
      <c r="R894" t="s">
        <v>74</v>
      </c>
      <c r="S894" t="s">
        <v>74</v>
      </c>
      <c r="T894" t="s">
        <v>74</v>
      </c>
      <c r="U894" t="s">
        <v>8866</v>
      </c>
      <c r="V894" t="s">
        <v>8867</v>
      </c>
      <c r="W894" t="s">
        <v>8868</v>
      </c>
      <c r="X894" t="s">
        <v>8869</v>
      </c>
      <c r="Y894" t="s">
        <v>8870</v>
      </c>
      <c r="Z894" t="s">
        <v>74</v>
      </c>
      <c r="AA894" t="s">
        <v>74</v>
      </c>
      <c r="AB894" t="s">
        <v>74</v>
      </c>
      <c r="AC894" t="s">
        <v>74</v>
      </c>
      <c r="AD894" t="s">
        <v>74</v>
      </c>
      <c r="AE894" t="s">
        <v>74</v>
      </c>
      <c r="AF894" t="s">
        <v>74</v>
      </c>
      <c r="AG894">
        <v>31</v>
      </c>
      <c r="AH894">
        <v>84</v>
      </c>
      <c r="AI894">
        <v>87</v>
      </c>
      <c r="AJ894">
        <v>1</v>
      </c>
      <c r="AK894">
        <v>11</v>
      </c>
      <c r="AL894" t="s">
        <v>3459</v>
      </c>
      <c r="AM894" t="s">
        <v>3460</v>
      </c>
      <c r="AN894" t="s">
        <v>3461</v>
      </c>
      <c r="AO894" t="s">
        <v>3864</v>
      </c>
      <c r="AP894" t="s">
        <v>74</v>
      </c>
      <c r="AQ894" t="s">
        <v>74</v>
      </c>
      <c r="AR894" t="s">
        <v>3858</v>
      </c>
      <c r="AS894" t="s">
        <v>174</v>
      </c>
      <c r="AT894" t="s">
        <v>8724</v>
      </c>
      <c r="AU894">
        <v>1991</v>
      </c>
      <c r="AV894">
        <v>19</v>
      </c>
      <c r="AW894">
        <v>11</v>
      </c>
      <c r="AX894" t="s">
        <v>74</v>
      </c>
      <c r="AY894" t="s">
        <v>74</v>
      </c>
      <c r="AZ894" t="s">
        <v>74</v>
      </c>
      <c r="BA894" t="s">
        <v>74</v>
      </c>
      <c r="BB894">
        <v>1059</v>
      </c>
      <c r="BC894">
        <v>1062</v>
      </c>
      <c r="BD894" t="s">
        <v>74</v>
      </c>
      <c r="BE894" t="s">
        <v>8871</v>
      </c>
      <c r="BF894" t="str">
        <f>HYPERLINK("http://dx.doi.org/10.1130/0091-7613(1991)019&lt;1059:AOEAOG&gt;2.3.CO;2","http://dx.doi.org/10.1130/0091-7613(1991)019&lt;1059:AOEAOG&gt;2.3.CO;2")</f>
        <v>http://dx.doi.org/10.1130/0091-7613(1991)019&lt;1059:AOEAOG&gt;2.3.CO;2</v>
      </c>
      <c r="BG894" t="s">
        <v>74</v>
      </c>
      <c r="BH894" t="s">
        <v>74</v>
      </c>
      <c r="BI894">
        <v>4</v>
      </c>
      <c r="BJ894" t="s">
        <v>174</v>
      </c>
      <c r="BK894" t="s">
        <v>92</v>
      </c>
      <c r="BL894" t="s">
        <v>174</v>
      </c>
      <c r="BM894" t="s">
        <v>8872</v>
      </c>
      <c r="BN894" t="s">
        <v>74</v>
      </c>
      <c r="BO894" t="s">
        <v>74</v>
      </c>
      <c r="BP894" t="s">
        <v>74</v>
      </c>
      <c r="BQ894" t="s">
        <v>74</v>
      </c>
      <c r="BR894" t="s">
        <v>95</v>
      </c>
      <c r="BS894" t="s">
        <v>8873</v>
      </c>
      <c r="BT894" t="str">
        <f>HYPERLINK("https%3A%2F%2Fwww.webofscience.com%2Fwos%2Fwoscc%2Ffull-record%2FWOS:A1991GM73000001","View Full Record in Web of Science")</f>
        <v>View Full Record in Web of Science</v>
      </c>
    </row>
    <row r="895" spans="1:72" x14ac:dyDescent="0.15">
      <c r="A895" t="s">
        <v>72</v>
      </c>
      <c r="B895" t="s">
        <v>8874</v>
      </c>
      <c r="C895" t="s">
        <v>74</v>
      </c>
      <c r="D895" t="s">
        <v>74</v>
      </c>
      <c r="E895" t="s">
        <v>74</v>
      </c>
      <c r="F895" t="s">
        <v>8874</v>
      </c>
      <c r="G895" t="s">
        <v>74</v>
      </c>
      <c r="H895" t="s">
        <v>74</v>
      </c>
      <c r="I895" t="s">
        <v>8875</v>
      </c>
      <c r="J895" t="s">
        <v>1098</v>
      </c>
      <c r="K895" t="s">
        <v>74</v>
      </c>
      <c r="L895" t="s">
        <v>74</v>
      </c>
      <c r="M895" t="s">
        <v>77</v>
      </c>
      <c r="N895" t="s">
        <v>78</v>
      </c>
      <c r="O895" t="s">
        <v>74</v>
      </c>
      <c r="P895" t="s">
        <v>74</v>
      </c>
      <c r="Q895" t="s">
        <v>74</v>
      </c>
      <c r="R895" t="s">
        <v>74</v>
      </c>
      <c r="S895" t="s">
        <v>74</v>
      </c>
      <c r="T895" t="s">
        <v>74</v>
      </c>
      <c r="U895" t="s">
        <v>8876</v>
      </c>
      <c r="V895" t="s">
        <v>8877</v>
      </c>
      <c r="W895" t="s">
        <v>8878</v>
      </c>
      <c r="X895" t="s">
        <v>8879</v>
      </c>
      <c r="Y895" t="s">
        <v>8880</v>
      </c>
      <c r="Z895" t="s">
        <v>74</v>
      </c>
      <c r="AA895" t="s">
        <v>74</v>
      </c>
      <c r="AB895" t="s">
        <v>8881</v>
      </c>
      <c r="AC895" t="s">
        <v>74</v>
      </c>
      <c r="AD895" t="s">
        <v>74</v>
      </c>
      <c r="AE895" t="s">
        <v>74</v>
      </c>
      <c r="AF895" t="s">
        <v>74</v>
      </c>
      <c r="AG895">
        <v>17</v>
      </c>
      <c r="AH895">
        <v>21</v>
      </c>
      <c r="AI895">
        <v>22</v>
      </c>
      <c r="AJ895">
        <v>0</v>
      </c>
      <c r="AK895">
        <v>0</v>
      </c>
      <c r="AL895" t="s">
        <v>352</v>
      </c>
      <c r="AM895" t="s">
        <v>309</v>
      </c>
      <c r="AN895" t="s">
        <v>833</v>
      </c>
      <c r="AO895" t="s">
        <v>1106</v>
      </c>
      <c r="AP895" t="s">
        <v>74</v>
      </c>
      <c r="AQ895" t="s">
        <v>74</v>
      </c>
      <c r="AR895" t="s">
        <v>1107</v>
      </c>
      <c r="AS895" t="s">
        <v>1108</v>
      </c>
      <c r="AT895" t="s">
        <v>8724</v>
      </c>
      <c r="AU895">
        <v>1991</v>
      </c>
      <c r="AV895">
        <v>18</v>
      </c>
      <c r="AW895">
        <v>11</v>
      </c>
      <c r="AX895" t="s">
        <v>74</v>
      </c>
      <c r="AY895" t="s">
        <v>74</v>
      </c>
      <c r="AZ895" t="s">
        <v>74</v>
      </c>
      <c r="BA895" t="s">
        <v>74</v>
      </c>
      <c r="BB895">
        <v>1995</v>
      </c>
      <c r="BC895">
        <v>1998</v>
      </c>
      <c r="BD895" t="s">
        <v>74</v>
      </c>
      <c r="BE895" t="s">
        <v>8882</v>
      </c>
      <c r="BF895" t="str">
        <f>HYPERLINK("http://dx.doi.org/10.1029/91GL02310","http://dx.doi.org/10.1029/91GL02310")</f>
        <v>http://dx.doi.org/10.1029/91GL02310</v>
      </c>
      <c r="BG895" t="s">
        <v>74</v>
      </c>
      <c r="BH895" t="s">
        <v>74</v>
      </c>
      <c r="BI895">
        <v>4</v>
      </c>
      <c r="BJ895" t="s">
        <v>173</v>
      </c>
      <c r="BK895" t="s">
        <v>92</v>
      </c>
      <c r="BL895" t="s">
        <v>174</v>
      </c>
      <c r="BM895" t="s">
        <v>8883</v>
      </c>
      <c r="BN895" t="s">
        <v>74</v>
      </c>
      <c r="BO895" t="s">
        <v>74</v>
      </c>
      <c r="BP895" t="s">
        <v>74</v>
      </c>
      <c r="BQ895" t="s">
        <v>74</v>
      </c>
      <c r="BR895" t="s">
        <v>95</v>
      </c>
      <c r="BS895" t="s">
        <v>8884</v>
      </c>
      <c r="BT895" t="str">
        <f>HYPERLINK("https%3A%2F%2Fwww.webofscience.com%2Fwos%2Fwoscc%2Ffull-record%2FWOS:A1991GP75500017","View Full Record in Web of Science")</f>
        <v>View Full Record in Web of Science</v>
      </c>
    </row>
    <row r="896" spans="1:72" x14ac:dyDescent="0.15">
      <c r="A896" t="s">
        <v>72</v>
      </c>
      <c r="B896" t="s">
        <v>8885</v>
      </c>
      <c r="C896" t="s">
        <v>74</v>
      </c>
      <c r="D896" t="s">
        <v>74</v>
      </c>
      <c r="E896" t="s">
        <v>74</v>
      </c>
      <c r="F896" t="s">
        <v>8885</v>
      </c>
      <c r="G896" t="s">
        <v>74</v>
      </c>
      <c r="H896" t="s">
        <v>74</v>
      </c>
      <c r="I896" t="s">
        <v>8886</v>
      </c>
      <c r="J896" t="s">
        <v>1098</v>
      </c>
      <c r="K896" t="s">
        <v>74</v>
      </c>
      <c r="L896" t="s">
        <v>74</v>
      </c>
      <c r="M896" t="s">
        <v>77</v>
      </c>
      <c r="N896" t="s">
        <v>78</v>
      </c>
      <c r="O896" t="s">
        <v>74</v>
      </c>
      <c r="P896" t="s">
        <v>74</v>
      </c>
      <c r="Q896" t="s">
        <v>74</v>
      </c>
      <c r="R896" t="s">
        <v>74</v>
      </c>
      <c r="S896" t="s">
        <v>74</v>
      </c>
      <c r="T896" t="s">
        <v>74</v>
      </c>
      <c r="U896" t="s">
        <v>8887</v>
      </c>
      <c r="V896" t="s">
        <v>8888</v>
      </c>
      <c r="W896" t="s">
        <v>8889</v>
      </c>
      <c r="X896" t="s">
        <v>8890</v>
      </c>
      <c r="Y896" t="s">
        <v>8891</v>
      </c>
      <c r="Z896" t="s">
        <v>74</v>
      </c>
      <c r="AA896" t="s">
        <v>74</v>
      </c>
      <c r="AB896" t="s">
        <v>8881</v>
      </c>
      <c r="AC896" t="s">
        <v>74</v>
      </c>
      <c r="AD896" t="s">
        <v>74</v>
      </c>
      <c r="AE896" t="s">
        <v>74</v>
      </c>
      <c r="AF896" t="s">
        <v>74</v>
      </c>
      <c r="AG896">
        <v>10</v>
      </c>
      <c r="AH896">
        <v>29</v>
      </c>
      <c r="AI896">
        <v>29</v>
      </c>
      <c r="AJ896">
        <v>0</v>
      </c>
      <c r="AK896">
        <v>0</v>
      </c>
      <c r="AL896" t="s">
        <v>352</v>
      </c>
      <c r="AM896" t="s">
        <v>309</v>
      </c>
      <c r="AN896" t="s">
        <v>833</v>
      </c>
      <c r="AO896" t="s">
        <v>1106</v>
      </c>
      <c r="AP896" t="s">
        <v>74</v>
      </c>
      <c r="AQ896" t="s">
        <v>74</v>
      </c>
      <c r="AR896" t="s">
        <v>1107</v>
      </c>
      <c r="AS896" t="s">
        <v>1108</v>
      </c>
      <c r="AT896" t="s">
        <v>8724</v>
      </c>
      <c r="AU896">
        <v>1991</v>
      </c>
      <c r="AV896">
        <v>18</v>
      </c>
      <c r="AW896">
        <v>11</v>
      </c>
      <c r="AX896" t="s">
        <v>74</v>
      </c>
      <c r="AY896" t="s">
        <v>74</v>
      </c>
      <c r="AZ896" t="s">
        <v>74</v>
      </c>
      <c r="BA896" t="s">
        <v>74</v>
      </c>
      <c r="BB896">
        <v>1999</v>
      </c>
      <c r="BC896">
        <v>2002</v>
      </c>
      <c r="BD896" t="s">
        <v>74</v>
      </c>
      <c r="BE896" t="s">
        <v>8892</v>
      </c>
      <c r="BF896" t="str">
        <f>HYPERLINK("http://dx.doi.org/10.1029/91GL02311","http://dx.doi.org/10.1029/91GL02311")</f>
        <v>http://dx.doi.org/10.1029/91GL02311</v>
      </c>
      <c r="BG896" t="s">
        <v>74</v>
      </c>
      <c r="BH896" t="s">
        <v>74</v>
      </c>
      <c r="BI896">
        <v>4</v>
      </c>
      <c r="BJ896" t="s">
        <v>173</v>
      </c>
      <c r="BK896" t="s">
        <v>92</v>
      </c>
      <c r="BL896" t="s">
        <v>174</v>
      </c>
      <c r="BM896" t="s">
        <v>8883</v>
      </c>
      <c r="BN896" t="s">
        <v>74</v>
      </c>
      <c r="BO896" t="s">
        <v>74</v>
      </c>
      <c r="BP896" t="s">
        <v>74</v>
      </c>
      <c r="BQ896" t="s">
        <v>74</v>
      </c>
      <c r="BR896" t="s">
        <v>95</v>
      </c>
      <c r="BS896" t="s">
        <v>8893</v>
      </c>
      <c r="BT896" t="str">
        <f>HYPERLINK("https%3A%2F%2Fwww.webofscience.com%2Fwos%2Fwoscc%2Ffull-record%2FWOS:A1991GP75500018","View Full Record in Web of Science")</f>
        <v>View Full Record in Web of Science</v>
      </c>
    </row>
    <row r="897" spans="1:72" x14ac:dyDescent="0.15">
      <c r="A897" t="s">
        <v>72</v>
      </c>
      <c r="B897" t="s">
        <v>8894</v>
      </c>
      <c r="C897" t="s">
        <v>74</v>
      </c>
      <c r="D897" t="s">
        <v>74</v>
      </c>
      <c r="E897" t="s">
        <v>74</v>
      </c>
      <c r="F897" t="s">
        <v>8894</v>
      </c>
      <c r="G897" t="s">
        <v>74</v>
      </c>
      <c r="H897" t="s">
        <v>74</v>
      </c>
      <c r="I897" t="s">
        <v>8895</v>
      </c>
      <c r="J897" t="s">
        <v>397</v>
      </c>
      <c r="K897" t="s">
        <v>74</v>
      </c>
      <c r="L897" t="s">
        <v>74</v>
      </c>
      <c r="M897" t="s">
        <v>77</v>
      </c>
      <c r="N897" t="s">
        <v>78</v>
      </c>
      <c r="O897" t="s">
        <v>74</v>
      </c>
      <c r="P897" t="s">
        <v>74</v>
      </c>
      <c r="Q897" t="s">
        <v>74</v>
      </c>
      <c r="R897" t="s">
        <v>74</v>
      </c>
      <c r="S897" t="s">
        <v>74</v>
      </c>
      <c r="T897" t="s">
        <v>8896</v>
      </c>
      <c r="U897" t="s">
        <v>8897</v>
      </c>
      <c r="V897" t="s">
        <v>8898</v>
      </c>
      <c r="W897" t="s">
        <v>8899</v>
      </c>
      <c r="X897" t="s">
        <v>4918</v>
      </c>
      <c r="Y897" t="s">
        <v>8900</v>
      </c>
      <c r="Z897" t="s">
        <v>74</v>
      </c>
      <c r="AA897" t="s">
        <v>74</v>
      </c>
      <c r="AB897" t="s">
        <v>74</v>
      </c>
      <c r="AC897" t="s">
        <v>8901</v>
      </c>
      <c r="AD897" t="s">
        <v>8902</v>
      </c>
      <c r="AE897" t="s">
        <v>74</v>
      </c>
      <c r="AF897" t="s">
        <v>74</v>
      </c>
      <c r="AG897">
        <v>48</v>
      </c>
      <c r="AH897">
        <v>29</v>
      </c>
      <c r="AI897">
        <v>34</v>
      </c>
      <c r="AJ897">
        <v>0</v>
      </c>
      <c r="AK897">
        <v>8</v>
      </c>
      <c r="AL897" t="s">
        <v>405</v>
      </c>
      <c r="AM897" t="s">
        <v>406</v>
      </c>
      <c r="AN897" t="s">
        <v>407</v>
      </c>
      <c r="AO897" t="s">
        <v>408</v>
      </c>
      <c r="AP897" t="s">
        <v>74</v>
      </c>
      <c r="AQ897" t="s">
        <v>74</v>
      </c>
      <c r="AR897" t="s">
        <v>409</v>
      </c>
      <c r="AS897" t="s">
        <v>410</v>
      </c>
      <c r="AT897" t="s">
        <v>8724</v>
      </c>
      <c r="AU897">
        <v>1991</v>
      </c>
      <c r="AV897">
        <v>161</v>
      </c>
      <c r="AW897" t="s">
        <v>74</v>
      </c>
      <c r="AX897" t="s">
        <v>74</v>
      </c>
      <c r="AY897" t="s">
        <v>74</v>
      </c>
      <c r="AZ897" t="s">
        <v>74</v>
      </c>
      <c r="BA897" t="s">
        <v>74</v>
      </c>
      <c r="BB897">
        <v>383</v>
      </c>
      <c r="BC897">
        <v>403</v>
      </c>
      <c r="BD897" t="s">
        <v>74</v>
      </c>
      <c r="BE897" t="s">
        <v>74</v>
      </c>
      <c r="BF897" t="s">
        <v>74</v>
      </c>
      <c r="BG897" t="s">
        <v>74</v>
      </c>
      <c r="BH897" t="s">
        <v>74</v>
      </c>
      <c r="BI897">
        <v>21</v>
      </c>
      <c r="BJ897" t="s">
        <v>411</v>
      </c>
      <c r="BK897" t="s">
        <v>92</v>
      </c>
      <c r="BL897" t="s">
        <v>412</v>
      </c>
      <c r="BM897" t="s">
        <v>8903</v>
      </c>
      <c r="BN897">
        <v>1757772</v>
      </c>
      <c r="BO897" t="s">
        <v>74</v>
      </c>
      <c r="BP897" t="s">
        <v>74</v>
      </c>
      <c r="BQ897" t="s">
        <v>74</v>
      </c>
      <c r="BR897" t="s">
        <v>95</v>
      </c>
      <c r="BS897" t="s">
        <v>8904</v>
      </c>
      <c r="BT897" t="str">
        <f>HYPERLINK("https%3A%2F%2Fwww.webofscience.com%2Fwos%2Fwoscc%2Ffull-record%2FWOS:A1991GR43700022","View Full Record in Web of Science")</f>
        <v>View Full Record in Web of Science</v>
      </c>
    </row>
    <row r="898" spans="1:72" x14ac:dyDescent="0.15">
      <c r="A898" t="s">
        <v>72</v>
      </c>
      <c r="B898" t="s">
        <v>8905</v>
      </c>
      <c r="C898" t="s">
        <v>74</v>
      </c>
      <c r="D898" t="s">
        <v>74</v>
      </c>
      <c r="E898" t="s">
        <v>74</v>
      </c>
      <c r="F898" t="s">
        <v>8905</v>
      </c>
      <c r="G898" t="s">
        <v>74</v>
      </c>
      <c r="H898" t="s">
        <v>74</v>
      </c>
      <c r="I898" t="s">
        <v>8906</v>
      </c>
      <c r="J898" t="s">
        <v>2804</v>
      </c>
      <c r="K898" t="s">
        <v>74</v>
      </c>
      <c r="L898" t="s">
        <v>74</v>
      </c>
      <c r="M898" t="s">
        <v>77</v>
      </c>
      <c r="N898" t="s">
        <v>78</v>
      </c>
      <c r="O898" t="s">
        <v>74</v>
      </c>
      <c r="P898" t="s">
        <v>74</v>
      </c>
      <c r="Q898" t="s">
        <v>74</v>
      </c>
      <c r="R898" t="s">
        <v>74</v>
      </c>
      <c r="S898" t="s">
        <v>74</v>
      </c>
      <c r="T898" t="s">
        <v>74</v>
      </c>
      <c r="U898" t="s">
        <v>8907</v>
      </c>
      <c r="V898" t="s">
        <v>8908</v>
      </c>
      <c r="W898" t="s">
        <v>8909</v>
      </c>
      <c r="X898" t="s">
        <v>6900</v>
      </c>
      <c r="Y898" t="s">
        <v>8910</v>
      </c>
      <c r="Z898" t="s">
        <v>74</v>
      </c>
      <c r="AA898" t="s">
        <v>74</v>
      </c>
      <c r="AB898" t="s">
        <v>74</v>
      </c>
      <c r="AC898" t="s">
        <v>74</v>
      </c>
      <c r="AD898" t="s">
        <v>74</v>
      </c>
      <c r="AE898" t="s">
        <v>74</v>
      </c>
      <c r="AF898" t="s">
        <v>74</v>
      </c>
      <c r="AG898">
        <v>40</v>
      </c>
      <c r="AH898">
        <v>7</v>
      </c>
      <c r="AI898">
        <v>8</v>
      </c>
      <c r="AJ898">
        <v>0</v>
      </c>
      <c r="AK898">
        <v>0</v>
      </c>
      <c r="AL898" t="s">
        <v>352</v>
      </c>
      <c r="AM898" t="s">
        <v>309</v>
      </c>
      <c r="AN898" t="s">
        <v>353</v>
      </c>
      <c r="AO898" t="s">
        <v>2810</v>
      </c>
      <c r="AP898" t="s">
        <v>2811</v>
      </c>
      <c r="AQ898" t="s">
        <v>74</v>
      </c>
      <c r="AR898" t="s">
        <v>2812</v>
      </c>
      <c r="AS898" t="s">
        <v>2813</v>
      </c>
      <c r="AT898" t="s">
        <v>8911</v>
      </c>
      <c r="AU898">
        <v>1991</v>
      </c>
      <c r="AV898">
        <v>96</v>
      </c>
      <c r="AW898" t="s">
        <v>8912</v>
      </c>
      <c r="AX898" t="s">
        <v>74</v>
      </c>
      <c r="AY898" t="s">
        <v>74</v>
      </c>
      <c r="AZ898" t="s">
        <v>74</v>
      </c>
      <c r="BA898" t="s">
        <v>74</v>
      </c>
      <c r="BB898">
        <v>19375</v>
      </c>
      <c r="BC898">
        <v>19387</v>
      </c>
      <c r="BD898" t="s">
        <v>74</v>
      </c>
      <c r="BE898" t="s">
        <v>8913</v>
      </c>
      <c r="BF898" t="str">
        <f>HYPERLINK("http://dx.doi.org/10.1029/91JA01794","http://dx.doi.org/10.1029/91JA01794")</f>
        <v>http://dx.doi.org/10.1029/91JA01794</v>
      </c>
      <c r="BG898" t="s">
        <v>74</v>
      </c>
      <c r="BH898" t="s">
        <v>74</v>
      </c>
      <c r="BI898">
        <v>13</v>
      </c>
      <c r="BJ898" t="s">
        <v>2817</v>
      </c>
      <c r="BK898" t="s">
        <v>92</v>
      </c>
      <c r="BL898" t="s">
        <v>2817</v>
      </c>
      <c r="BM898" t="s">
        <v>8914</v>
      </c>
      <c r="BN898" t="s">
        <v>74</v>
      </c>
      <c r="BO898" t="s">
        <v>74</v>
      </c>
      <c r="BP898" t="s">
        <v>74</v>
      </c>
      <c r="BQ898" t="s">
        <v>74</v>
      </c>
      <c r="BR898" t="s">
        <v>95</v>
      </c>
      <c r="BS898" t="s">
        <v>8915</v>
      </c>
      <c r="BT898" t="str">
        <f>HYPERLINK("https%3A%2F%2Fwww.webofscience.com%2Fwos%2Fwoscc%2Ffull-record%2FWOS:A1991GM85700011","View Full Record in Web of Science")</f>
        <v>View Full Record in Web of Science</v>
      </c>
    </row>
    <row r="899" spans="1:72" x14ac:dyDescent="0.15">
      <c r="A899" t="s">
        <v>72</v>
      </c>
      <c r="B899" t="s">
        <v>8916</v>
      </c>
      <c r="C899" t="s">
        <v>74</v>
      </c>
      <c r="D899" t="s">
        <v>74</v>
      </c>
      <c r="E899" t="s">
        <v>74</v>
      </c>
      <c r="F899" t="s">
        <v>8916</v>
      </c>
      <c r="G899" t="s">
        <v>74</v>
      </c>
      <c r="H899" t="s">
        <v>74</v>
      </c>
      <c r="I899" t="s">
        <v>8917</v>
      </c>
      <c r="J899" t="s">
        <v>5419</v>
      </c>
      <c r="K899" t="s">
        <v>74</v>
      </c>
      <c r="L899" t="s">
        <v>74</v>
      </c>
      <c r="M899" t="s">
        <v>77</v>
      </c>
      <c r="N899" t="s">
        <v>78</v>
      </c>
      <c r="O899" t="s">
        <v>74</v>
      </c>
      <c r="P899" t="s">
        <v>74</v>
      </c>
      <c r="Q899" t="s">
        <v>74</v>
      </c>
      <c r="R899" t="s">
        <v>74</v>
      </c>
      <c r="S899" t="s">
        <v>74</v>
      </c>
      <c r="T899" t="s">
        <v>74</v>
      </c>
      <c r="U899" t="s">
        <v>8918</v>
      </c>
      <c r="V899" t="s">
        <v>8919</v>
      </c>
      <c r="W899" t="s">
        <v>74</v>
      </c>
      <c r="X899" t="s">
        <v>74</v>
      </c>
      <c r="Y899" t="s">
        <v>8920</v>
      </c>
      <c r="Z899" t="s">
        <v>74</v>
      </c>
      <c r="AA899" t="s">
        <v>74</v>
      </c>
      <c r="AB899" t="s">
        <v>74</v>
      </c>
      <c r="AC899" t="s">
        <v>74</v>
      </c>
      <c r="AD899" t="s">
        <v>74</v>
      </c>
      <c r="AE899" t="s">
        <v>74</v>
      </c>
      <c r="AF899" t="s">
        <v>74</v>
      </c>
      <c r="AG899">
        <v>23</v>
      </c>
      <c r="AH899">
        <v>12</v>
      </c>
      <c r="AI899">
        <v>14</v>
      </c>
      <c r="AJ899">
        <v>3</v>
      </c>
      <c r="AK899">
        <v>4</v>
      </c>
      <c r="AL899" t="s">
        <v>1496</v>
      </c>
      <c r="AM899" t="s">
        <v>84</v>
      </c>
      <c r="AN899" t="s">
        <v>1497</v>
      </c>
      <c r="AO899" t="s">
        <v>5423</v>
      </c>
      <c r="AP899" t="s">
        <v>74</v>
      </c>
      <c r="AQ899" t="s">
        <v>74</v>
      </c>
      <c r="AR899" t="s">
        <v>5425</v>
      </c>
      <c r="AS899" t="s">
        <v>5426</v>
      </c>
      <c r="AT899" t="s">
        <v>8724</v>
      </c>
      <c r="AU899">
        <v>1991</v>
      </c>
      <c r="AV899">
        <v>57</v>
      </c>
      <c r="AW899" t="s">
        <v>74</v>
      </c>
      <c r="AX899">
        <v>4</v>
      </c>
      <c r="AY899" t="s">
        <v>521</v>
      </c>
      <c r="AZ899" t="s">
        <v>74</v>
      </c>
      <c r="BA899" t="s">
        <v>74</v>
      </c>
      <c r="BB899">
        <v>223</v>
      </c>
      <c r="BC899">
        <v>228</v>
      </c>
      <c r="BD899" t="s">
        <v>74</v>
      </c>
      <c r="BE899" t="s">
        <v>8921</v>
      </c>
      <c r="BF899" t="str">
        <f>HYPERLINK("http://dx.doi.org/10.1093/mollus/57.Supplement_Part_4.223","http://dx.doi.org/10.1093/mollus/57.Supplement_Part_4.223")</f>
        <v>http://dx.doi.org/10.1093/mollus/57.Supplement_Part_4.223</v>
      </c>
      <c r="BG899" t="s">
        <v>74</v>
      </c>
      <c r="BH899" t="s">
        <v>74</v>
      </c>
      <c r="BI899">
        <v>6</v>
      </c>
      <c r="BJ899" t="s">
        <v>2367</v>
      </c>
      <c r="BK899" t="s">
        <v>92</v>
      </c>
      <c r="BL899" t="s">
        <v>2367</v>
      </c>
      <c r="BM899" t="s">
        <v>8922</v>
      </c>
      <c r="BN899" t="s">
        <v>74</v>
      </c>
      <c r="BO899" t="s">
        <v>74</v>
      </c>
      <c r="BP899" t="s">
        <v>74</v>
      </c>
      <c r="BQ899" t="s">
        <v>74</v>
      </c>
      <c r="BR899" t="s">
        <v>95</v>
      </c>
      <c r="BS899" t="s">
        <v>8923</v>
      </c>
      <c r="BT899" t="str">
        <f>HYPERLINK("https%3A%2F%2Fwww.webofscience.com%2Fwos%2Fwoscc%2Ffull-record%2FWOS:A1991GX37100022","View Full Record in Web of Science")</f>
        <v>View Full Record in Web of Science</v>
      </c>
    </row>
    <row r="900" spans="1:72" x14ac:dyDescent="0.15">
      <c r="A900" t="s">
        <v>72</v>
      </c>
      <c r="B900" t="s">
        <v>8924</v>
      </c>
      <c r="C900" t="s">
        <v>74</v>
      </c>
      <c r="D900" t="s">
        <v>74</v>
      </c>
      <c r="E900" t="s">
        <v>74</v>
      </c>
      <c r="F900" t="s">
        <v>8924</v>
      </c>
      <c r="G900" t="s">
        <v>74</v>
      </c>
      <c r="H900" t="s">
        <v>74</v>
      </c>
      <c r="I900" t="s">
        <v>8925</v>
      </c>
      <c r="J900" t="s">
        <v>5419</v>
      </c>
      <c r="K900" t="s">
        <v>74</v>
      </c>
      <c r="L900" t="s">
        <v>74</v>
      </c>
      <c r="M900" t="s">
        <v>77</v>
      </c>
      <c r="N900" t="s">
        <v>78</v>
      </c>
      <c r="O900" t="s">
        <v>74</v>
      </c>
      <c r="P900" t="s">
        <v>74</v>
      </c>
      <c r="Q900" t="s">
        <v>74</v>
      </c>
      <c r="R900" t="s">
        <v>74</v>
      </c>
      <c r="S900" t="s">
        <v>74</v>
      </c>
      <c r="T900" t="s">
        <v>74</v>
      </c>
      <c r="U900" t="s">
        <v>8926</v>
      </c>
      <c r="V900" t="s">
        <v>8927</v>
      </c>
      <c r="W900" t="s">
        <v>8928</v>
      </c>
      <c r="X900" t="s">
        <v>707</v>
      </c>
      <c r="Y900" t="s">
        <v>8929</v>
      </c>
      <c r="Z900" t="s">
        <v>74</v>
      </c>
      <c r="AA900" t="s">
        <v>74</v>
      </c>
      <c r="AB900" t="s">
        <v>74</v>
      </c>
      <c r="AC900" t="s">
        <v>74</v>
      </c>
      <c r="AD900" t="s">
        <v>74</v>
      </c>
      <c r="AE900" t="s">
        <v>74</v>
      </c>
      <c r="AF900" t="s">
        <v>74</v>
      </c>
      <c r="AG900">
        <v>22</v>
      </c>
      <c r="AH900">
        <v>12</v>
      </c>
      <c r="AI900">
        <v>13</v>
      </c>
      <c r="AJ900">
        <v>0</v>
      </c>
      <c r="AK900">
        <v>0</v>
      </c>
      <c r="AL900" t="s">
        <v>1496</v>
      </c>
      <c r="AM900" t="s">
        <v>84</v>
      </c>
      <c r="AN900" t="s">
        <v>1497</v>
      </c>
      <c r="AO900" t="s">
        <v>5423</v>
      </c>
      <c r="AP900" t="s">
        <v>74</v>
      </c>
      <c r="AQ900" t="s">
        <v>74</v>
      </c>
      <c r="AR900" t="s">
        <v>5425</v>
      </c>
      <c r="AS900" t="s">
        <v>5426</v>
      </c>
      <c r="AT900" t="s">
        <v>8724</v>
      </c>
      <c r="AU900">
        <v>1991</v>
      </c>
      <c r="AV900">
        <v>57</v>
      </c>
      <c r="AW900" t="s">
        <v>74</v>
      </c>
      <c r="AX900">
        <v>4</v>
      </c>
      <c r="AY900" t="s">
        <v>521</v>
      </c>
      <c r="AZ900" t="s">
        <v>74</v>
      </c>
      <c r="BA900" t="s">
        <v>74</v>
      </c>
      <c r="BB900">
        <v>229</v>
      </c>
      <c r="BC900">
        <v>242</v>
      </c>
      <c r="BD900" t="s">
        <v>74</v>
      </c>
      <c r="BE900" t="s">
        <v>8930</v>
      </c>
      <c r="BF900" t="str">
        <f>HYPERLINK("http://dx.doi.org/10.1093/mollus/57.Supplement_Part_4.229","http://dx.doi.org/10.1093/mollus/57.Supplement_Part_4.229")</f>
        <v>http://dx.doi.org/10.1093/mollus/57.Supplement_Part_4.229</v>
      </c>
      <c r="BG900" t="s">
        <v>74</v>
      </c>
      <c r="BH900" t="s">
        <v>74</v>
      </c>
      <c r="BI900">
        <v>14</v>
      </c>
      <c r="BJ900" t="s">
        <v>2367</v>
      </c>
      <c r="BK900" t="s">
        <v>92</v>
      </c>
      <c r="BL900" t="s">
        <v>2367</v>
      </c>
      <c r="BM900" t="s">
        <v>8922</v>
      </c>
      <c r="BN900" t="s">
        <v>74</v>
      </c>
      <c r="BO900" t="s">
        <v>74</v>
      </c>
      <c r="BP900" t="s">
        <v>74</v>
      </c>
      <c r="BQ900" t="s">
        <v>74</v>
      </c>
      <c r="BR900" t="s">
        <v>95</v>
      </c>
      <c r="BS900" t="s">
        <v>8931</v>
      </c>
      <c r="BT900" t="str">
        <f>HYPERLINK("https%3A%2F%2Fwww.webofscience.com%2Fwos%2Fwoscc%2Ffull-record%2FWOS:A1991GX37100023","View Full Record in Web of Science")</f>
        <v>View Full Record in Web of Science</v>
      </c>
    </row>
    <row r="901" spans="1:72" x14ac:dyDescent="0.15">
      <c r="A901" t="s">
        <v>72</v>
      </c>
      <c r="B901" t="s">
        <v>8932</v>
      </c>
      <c r="C901" t="s">
        <v>74</v>
      </c>
      <c r="D901" t="s">
        <v>74</v>
      </c>
      <c r="E901" t="s">
        <v>74</v>
      </c>
      <c r="F901" t="s">
        <v>8932</v>
      </c>
      <c r="G901" t="s">
        <v>74</v>
      </c>
      <c r="H901" t="s">
        <v>74</v>
      </c>
      <c r="I901" t="s">
        <v>8933</v>
      </c>
      <c r="J901" t="s">
        <v>5419</v>
      </c>
      <c r="K901" t="s">
        <v>74</v>
      </c>
      <c r="L901" t="s">
        <v>74</v>
      </c>
      <c r="M901" t="s">
        <v>77</v>
      </c>
      <c r="N901" t="s">
        <v>78</v>
      </c>
      <c r="O901" t="s">
        <v>74</v>
      </c>
      <c r="P901" t="s">
        <v>74</v>
      </c>
      <c r="Q901" t="s">
        <v>74</v>
      </c>
      <c r="R901" t="s">
        <v>74</v>
      </c>
      <c r="S901" t="s">
        <v>74</v>
      </c>
      <c r="T901" t="s">
        <v>74</v>
      </c>
      <c r="U901" t="s">
        <v>8934</v>
      </c>
      <c r="V901" t="s">
        <v>8935</v>
      </c>
      <c r="W901" t="s">
        <v>74</v>
      </c>
      <c r="X901" t="s">
        <v>74</v>
      </c>
      <c r="Y901" t="s">
        <v>8936</v>
      </c>
      <c r="Z901" t="s">
        <v>74</v>
      </c>
      <c r="AA901" t="s">
        <v>74</v>
      </c>
      <c r="AB901" t="s">
        <v>74</v>
      </c>
      <c r="AC901" t="s">
        <v>74</v>
      </c>
      <c r="AD901" t="s">
        <v>74</v>
      </c>
      <c r="AE901" t="s">
        <v>74</v>
      </c>
      <c r="AF901" t="s">
        <v>74</v>
      </c>
      <c r="AG901">
        <v>29</v>
      </c>
      <c r="AH901">
        <v>46</v>
      </c>
      <c r="AI901">
        <v>49</v>
      </c>
      <c r="AJ901">
        <v>0</v>
      </c>
      <c r="AK901">
        <v>3</v>
      </c>
      <c r="AL901" t="s">
        <v>1496</v>
      </c>
      <c r="AM901" t="s">
        <v>84</v>
      </c>
      <c r="AN901" t="s">
        <v>1497</v>
      </c>
      <c r="AO901" t="s">
        <v>5423</v>
      </c>
      <c r="AP901" t="s">
        <v>74</v>
      </c>
      <c r="AQ901" t="s">
        <v>74</v>
      </c>
      <c r="AR901" t="s">
        <v>5425</v>
      </c>
      <c r="AS901" t="s">
        <v>5426</v>
      </c>
      <c r="AT901" t="s">
        <v>8724</v>
      </c>
      <c r="AU901">
        <v>1991</v>
      </c>
      <c r="AV901">
        <v>57</v>
      </c>
      <c r="AW901" t="s">
        <v>74</v>
      </c>
      <c r="AX901">
        <v>4</v>
      </c>
      <c r="AY901" t="s">
        <v>74</v>
      </c>
      <c r="AZ901" t="s">
        <v>74</v>
      </c>
      <c r="BA901" t="s">
        <v>74</v>
      </c>
      <c r="BB901">
        <v>443</v>
      </c>
      <c r="BC901">
        <v>450</v>
      </c>
      <c r="BD901" t="s">
        <v>74</v>
      </c>
      <c r="BE901" t="s">
        <v>8937</v>
      </c>
      <c r="BF901" t="str">
        <f>HYPERLINK("http://dx.doi.org/10.1093/mollus/57.4.443","http://dx.doi.org/10.1093/mollus/57.4.443")</f>
        <v>http://dx.doi.org/10.1093/mollus/57.4.443</v>
      </c>
      <c r="BG901" t="s">
        <v>74</v>
      </c>
      <c r="BH901" t="s">
        <v>74</v>
      </c>
      <c r="BI901">
        <v>8</v>
      </c>
      <c r="BJ901" t="s">
        <v>2367</v>
      </c>
      <c r="BK901" t="s">
        <v>92</v>
      </c>
      <c r="BL901" t="s">
        <v>2367</v>
      </c>
      <c r="BM901" t="s">
        <v>8938</v>
      </c>
      <c r="BN901" t="s">
        <v>74</v>
      </c>
      <c r="BO901" t="s">
        <v>74</v>
      </c>
      <c r="BP901" t="s">
        <v>74</v>
      </c>
      <c r="BQ901" t="s">
        <v>74</v>
      </c>
      <c r="BR901" t="s">
        <v>95</v>
      </c>
      <c r="BS901" t="s">
        <v>8939</v>
      </c>
      <c r="BT901" t="str">
        <f>HYPERLINK("https%3A%2F%2Fwww.webofscience.com%2Fwos%2Fwoscc%2Ffull-record%2FWOS:A1991GX02600006","View Full Record in Web of Science")</f>
        <v>View Full Record in Web of Science</v>
      </c>
    </row>
    <row r="902" spans="1:72" x14ac:dyDescent="0.15">
      <c r="A902" t="s">
        <v>72</v>
      </c>
      <c r="B902" t="s">
        <v>8940</v>
      </c>
      <c r="C902" t="s">
        <v>74</v>
      </c>
      <c r="D902" t="s">
        <v>74</v>
      </c>
      <c r="E902" t="s">
        <v>74</v>
      </c>
      <c r="F902" t="s">
        <v>8940</v>
      </c>
      <c r="G902" t="s">
        <v>74</v>
      </c>
      <c r="H902" t="s">
        <v>74</v>
      </c>
      <c r="I902" t="s">
        <v>8941</v>
      </c>
      <c r="J902" t="s">
        <v>1492</v>
      </c>
      <c r="K902" t="s">
        <v>74</v>
      </c>
      <c r="L902" t="s">
        <v>74</v>
      </c>
      <c r="M902" t="s">
        <v>77</v>
      </c>
      <c r="N902" t="s">
        <v>78</v>
      </c>
      <c r="O902" t="s">
        <v>74</v>
      </c>
      <c r="P902" t="s">
        <v>74</v>
      </c>
      <c r="Q902" t="s">
        <v>74</v>
      </c>
      <c r="R902" t="s">
        <v>74</v>
      </c>
      <c r="S902" t="s">
        <v>74</v>
      </c>
      <c r="T902" t="s">
        <v>74</v>
      </c>
      <c r="U902" t="s">
        <v>8942</v>
      </c>
      <c r="V902" t="s">
        <v>8943</v>
      </c>
      <c r="W902" t="s">
        <v>8944</v>
      </c>
      <c r="X902" t="s">
        <v>770</v>
      </c>
      <c r="Y902" t="s">
        <v>4999</v>
      </c>
      <c r="Z902" t="s">
        <v>74</v>
      </c>
      <c r="AA902" t="s">
        <v>74</v>
      </c>
      <c r="AB902" t="s">
        <v>74</v>
      </c>
      <c r="AC902" t="s">
        <v>74</v>
      </c>
      <c r="AD902" t="s">
        <v>74</v>
      </c>
      <c r="AE902" t="s">
        <v>74</v>
      </c>
      <c r="AF902" t="s">
        <v>74</v>
      </c>
      <c r="AG902">
        <v>38</v>
      </c>
      <c r="AH902">
        <v>59</v>
      </c>
      <c r="AI902">
        <v>61</v>
      </c>
      <c r="AJ902">
        <v>1</v>
      </c>
      <c r="AK902">
        <v>11</v>
      </c>
      <c r="AL902" t="s">
        <v>1496</v>
      </c>
      <c r="AM902" t="s">
        <v>84</v>
      </c>
      <c r="AN902" t="s">
        <v>1497</v>
      </c>
      <c r="AO902" t="s">
        <v>1498</v>
      </c>
      <c r="AP902" t="s">
        <v>74</v>
      </c>
      <c r="AQ902" t="s">
        <v>74</v>
      </c>
      <c r="AR902" t="s">
        <v>1499</v>
      </c>
      <c r="AS902" t="s">
        <v>1500</v>
      </c>
      <c r="AT902" t="s">
        <v>8724</v>
      </c>
      <c r="AU902">
        <v>1991</v>
      </c>
      <c r="AV902">
        <v>13</v>
      </c>
      <c r="AW902">
        <v>6</v>
      </c>
      <c r="AX902" t="s">
        <v>74</v>
      </c>
      <c r="AY902" t="s">
        <v>74</v>
      </c>
      <c r="AZ902" t="s">
        <v>74</v>
      </c>
      <c r="BA902" t="s">
        <v>74</v>
      </c>
      <c r="BB902">
        <v>1137</v>
      </c>
      <c r="BC902">
        <v>1149</v>
      </c>
      <c r="BD902" t="s">
        <v>74</v>
      </c>
      <c r="BE902" t="s">
        <v>8945</v>
      </c>
      <c r="BF902" t="str">
        <f>HYPERLINK("http://dx.doi.org/10.1093/plankt/13.6.1137","http://dx.doi.org/10.1093/plankt/13.6.1137")</f>
        <v>http://dx.doi.org/10.1093/plankt/13.6.1137</v>
      </c>
      <c r="BG902" t="s">
        <v>74</v>
      </c>
      <c r="BH902" t="s">
        <v>74</v>
      </c>
      <c r="BI902">
        <v>13</v>
      </c>
      <c r="BJ902" t="s">
        <v>1502</v>
      </c>
      <c r="BK902" t="s">
        <v>92</v>
      </c>
      <c r="BL902" t="s">
        <v>1502</v>
      </c>
      <c r="BM902" t="s">
        <v>8946</v>
      </c>
      <c r="BN902" t="s">
        <v>74</v>
      </c>
      <c r="BO902" t="s">
        <v>74</v>
      </c>
      <c r="BP902" t="s">
        <v>74</v>
      </c>
      <c r="BQ902" t="s">
        <v>74</v>
      </c>
      <c r="BR902" t="s">
        <v>95</v>
      </c>
      <c r="BS902" t="s">
        <v>8947</v>
      </c>
      <c r="BT902" t="str">
        <f>HYPERLINK("https%3A%2F%2Fwww.webofscience.com%2Fwos%2Fwoscc%2Ffull-record%2FWOS:A1991GM24500001","View Full Record in Web of Science")</f>
        <v>View Full Record in Web of Science</v>
      </c>
    </row>
    <row r="903" spans="1:72" x14ac:dyDescent="0.15">
      <c r="A903" t="s">
        <v>72</v>
      </c>
      <c r="B903" t="s">
        <v>8948</v>
      </c>
      <c r="C903" t="s">
        <v>74</v>
      </c>
      <c r="D903" t="s">
        <v>74</v>
      </c>
      <c r="E903" t="s">
        <v>74</v>
      </c>
      <c r="F903" t="s">
        <v>8948</v>
      </c>
      <c r="G903" t="s">
        <v>74</v>
      </c>
      <c r="H903" t="s">
        <v>74</v>
      </c>
      <c r="I903" t="s">
        <v>8949</v>
      </c>
      <c r="J903" t="s">
        <v>8950</v>
      </c>
      <c r="K903" t="s">
        <v>74</v>
      </c>
      <c r="L903" t="s">
        <v>74</v>
      </c>
      <c r="M903" t="s">
        <v>77</v>
      </c>
      <c r="N903" t="s">
        <v>78</v>
      </c>
      <c r="O903" t="s">
        <v>74</v>
      </c>
      <c r="P903" t="s">
        <v>74</v>
      </c>
      <c r="Q903" t="s">
        <v>74</v>
      </c>
      <c r="R903" t="s">
        <v>74</v>
      </c>
      <c r="S903" t="s">
        <v>74</v>
      </c>
      <c r="T903" t="s">
        <v>8951</v>
      </c>
      <c r="U903" t="s">
        <v>8952</v>
      </c>
      <c r="V903" t="s">
        <v>8953</v>
      </c>
      <c r="W903" t="s">
        <v>8954</v>
      </c>
      <c r="X903" t="s">
        <v>707</v>
      </c>
      <c r="Y903" t="s">
        <v>8955</v>
      </c>
      <c r="Z903" t="s">
        <v>74</v>
      </c>
      <c r="AA903" t="s">
        <v>74</v>
      </c>
      <c r="AB903" t="s">
        <v>74</v>
      </c>
      <c r="AC903" t="s">
        <v>74</v>
      </c>
      <c r="AD903" t="s">
        <v>74</v>
      </c>
      <c r="AE903" t="s">
        <v>74</v>
      </c>
      <c r="AF903" t="s">
        <v>74</v>
      </c>
      <c r="AG903">
        <v>30</v>
      </c>
      <c r="AH903">
        <v>45</v>
      </c>
      <c r="AI903">
        <v>49</v>
      </c>
      <c r="AJ903">
        <v>1</v>
      </c>
      <c r="AK903">
        <v>14</v>
      </c>
      <c r="AL903" t="s">
        <v>5098</v>
      </c>
      <c r="AM903" t="s">
        <v>1638</v>
      </c>
      <c r="AN903" t="s">
        <v>8956</v>
      </c>
      <c r="AO903" t="s">
        <v>8957</v>
      </c>
      <c r="AP903" t="s">
        <v>74</v>
      </c>
      <c r="AQ903" t="s">
        <v>74</v>
      </c>
      <c r="AR903" t="s">
        <v>8958</v>
      </c>
      <c r="AS903" t="s">
        <v>8959</v>
      </c>
      <c r="AT903" t="s">
        <v>8724</v>
      </c>
      <c r="AU903">
        <v>1991</v>
      </c>
      <c r="AV903">
        <v>139</v>
      </c>
      <c r="AW903">
        <v>1</v>
      </c>
      <c r="AX903" t="s">
        <v>74</v>
      </c>
      <c r="AY903" t="s">
        <v>74</v>
      </c>
      <c r="AZ903" t="s">
        <v>74</v>
      </c>
      <c r="BA903" t="s">
        <v>74</v>
      </c>
      <c r="BB903">
        <v>57</v>
      </c>
      <c r="BC903">
        <v>62</v>
      </c>
      <c r="BD903" t="s">
        <v>74</v>
      </c>
      <c r="BE903" t="s">
        <v>8960</v>
      </c>
      <c r="BF903" t="str">
        <f>HYPERLINK("http://dx.doi.org/10.1016/S0176-1617(11)80165-3","http://dx.doi.org/10.1016/S0176-1617(11)80165-3")</f>
        <v>http://dx.doi.org/10.1016/S0176-1617(11)80165-3</v>
      </c>
      <c r="BG903" t="s">
        <v>74</v>
      </c>
      <c r="BH903" t="s">
        <v>74</v>
      </c>
      <c r="BI903">
        <v>6</v>
      </c>
      <c r="BJ903" t="s">
        <v>1642</v>
      </c>
      <c r="BK903" t="s">
        <v>92</v>
      </c>
      <c r="BL903" t="s">
        <v>1642</v>
      </c>
      <c r="BM903" t="s">
        <v>8961</v>
      </c>
      <c r="BN903" t="s">
        <v>74</v>
      </c>
      <c r="BO903" t="s">
        <v>74</v>
      </c>
      <c r="BP903" t="s">
        <v>74</v>
      </c>
      <c r="BQ903" t="s">
        <v>74</v>
      </c>
      <c r="BR903" t="s">
        <v>95</v>
      </c>
      <c r="BS903" t="s">
        <v>8962</v>
      </c>
      <c r="BT903" t="str">
        <f>HYPERLINK("https%3A%2F%2Fwww.webofscience.com%2Fwos%2Fwoscc%2Ffull-record%2FWOS:A1991GR58100011","View Full Record in Web of Science")</f>
        <v>View Full Record in Web of Science</v>
      </c>
    </row>
    <row r="904" spans="1:72" x14ac:dyDescent="0.15">
      <c r="A904" t="s">
        <v>72</v>
      </c>
      <c r="B904" t="s">
        <v>8963</v>
      </c>
      <c r="C904" t="s">
        <v>74</v>
      </c>
      <c r="D904" t="s">
        <v>74</v>
      </c>
      <c r="E904" t="s">
        <v>74</v>
      </c>
      <c r="F904" t="s">
        <v>8963</v>
      </c>
      <c r="G904" t="s">
        <v>74</v>
      </c>
      <c r="H904" t="s">
        <v>74</v>
      </c>
      <c r="I904" t="s">
        <v>8964</v>
      </c>
      <c r="J904" t="s">
        <v>2147</v>
      </c>
      <c r="K904" t="s">
        <v>74</v>
      </c>
      <c r="L904" t="s">
        <v>74</v>
      </c>
      <c r="M904" t="s">
        <v>77</v>
      </c>
      <c r="N904" t="s">
        <v>78</v>
      </c>
      <c r="O904" t="s">
        <v>74</v>
      </c>
      <c r="P904" t="s">
        <v>74</v>
      </c>
      <c r="Q904" t="s">
        <v>74</v>
      </c>
      <c r="R904" t="s">
        <v>74</v>
      </c>
      <c r="S904" t="s">
        <v>74</v>
      </c>
      <c r="T904" t="s">
        <v>74</v>
      </c>
      <c r="U904" t="s">
        <v>8965</v>
      </c>
      <c r="V904" t="s">
        <v>8966</v>
      </c>
      <c r="W904" t="s">
        <v>8967</v>
      </c>
      <c r="X904" t="s">
        <v>8968</v>
      </c>
      <c r="Y904" t="s">
        <v>74</v>
      </c>
      <c r="Z904" t="s">
        <v>74</v>
      </c>
      <c r="AA904" t="s">
        <v>74</v>
      </c>
      <c r="AB904" t="s">
        <v>82</v>
      </c>
      <c r="AC904" t="s">
        <v>74</v>
      </c>
      <c r="AD904" t="s">
        <v>74</v>
      </c>
      <c r="AE904" t="s">
        <v>74</v>
      </c>
      <c r="AF904" t="s">
        <v>74</v>
      </c>
      <c r="AG904">
        <v>79</v>
      </c>
      <c r="AH904">
        <v>117</v>
      </c>
      <c r="AI904">
        <v>128</v>
      </c>
      <c r="AJ904">
        <v>0</v>
      </c>
      <c r="AK904">
        <v>5</v>
      </c>
      <c r="AL904" t="s">
        <v>2149</v>
      </c>
      <c r="AM904" t="s">
        <v>2150</v>
      </c>
      <c r="AN904" t="s">
        <v>2151</v>
      </c>
      <c r="AO904" t="s">
        <v>2152</v>
      </c>
      <c r="AP904" t="s">
        <v>74</v>
      </c>
      <c r="AQ904" t="s">
        <v>74</v>
      </c>
      <c r="AR904" t="s">
        <v>2153</v>
      </c>
      <c r="AS904" t="s">
        <v>2154</v>
      </c>
      <c r="AT904" t="s">
        <v>8724</v>
      </c>
      <c r="AU904">
        <v>1991</v>
      </c>
      <c r="AV904">
        <v>148</v>
      </c>
      <c r="AW904" t="s">
        <v>74</v>
      </c>
      <c r="AX904">
        <v>6</v>
      </c>
      <c r="AY904" t="s">
        <v>74</v>
      </c>
      <c r="AZ904" t="s">
        <v>74</v>
      </c>
      <c r="BA904" t="s">
        <v>74</v>
      </c>
      <c r="BB904">
        <v>1125</v>
      </c>
      <c r="BC904">
        <v>1140</v>
      </c>
      <c r="BD904" t="s">
        <v>74</v>
      </c>
      <c r="BE904" t="s">
        <v>8969</v>
      </c>
      <c r="BF904" t="str">
        <f>HYPERLINK("http://dx.doi.org/10.1144/gsjgs.148.6.1125","http://dx.doi.org/10.1144/gsjgs.148.6.1125")</f>
        <v>http://dx.doi.org/10.1144/gsjgs.148.6.1125</v>
      </c>
      <c r="BG904" t="s">
        <v>74</v>
      </c>
      <c r="BH904" t="s">
        <v>74</v>
      </c>
      <c r="BI904">
        <v>16</v>
      </c>
      <c r="BJ904" t="s">
        <v>173</v>
      </c>
      <c r="BK904" t="s">
        <v>92</v>
      </c>
      <c r="BL904" t="s">
        <v>174</v>
      </c>
      <c r="BM904" t="s">
        <v>8970</v>
      </c>
      <c r="BN904" t="s">
        <v>74</v>
      </c>
      <c r="BO904" t="s">
        <v>74</v>
      </c>
      <c r="BP904" t="s">
        <v>74</v>
      </c>
      <c r="BQ904" t="s">
        <v>74</v>
      </c>
      <c r="BR904" t="s">
        <v>95</v>
      </c>
      <c r="BS904" t="s">
        <v>8971</v>
      </c>
      <c r="BT904" t="str">
        <f>HYPERLINK("https%3A%2F%2Fwww.webofscience.com%2Fwos%2Fwoscc%2Ffull-record%2FWOS:A1991HJ39600017","View Full Record in Web of Science")</f>
        <v>View Full Record in Web of Science</v>
      </c>
    </row>
    <row r="905" spans="1:72" x14ac:dyDescent="0.15">
      <c r="A905" t="s">
        <v>72</v>
      </c>
      <c r="B905" t="s">
        <v>8972</v>
      </c>
      <c r="C905" t="s">
        <v>74</v>
      </c>
      <c r="D905" t="s">
        <v>74</v>
      </c>
      <c r="E905" t="s">
        <v>74</v>
      </c>
      <c r="F905" t="s">
        <v>8972</v>
      </c>
      <c r="G905" t="s">
        <v>74</v>
      </c>
      <c r="H905" t="s">
        <v>74</v>
      </c>
      <c r="I905" t="s">
        <v>8973</v>
      </c>
      <c r="J905" t="s">
        <v>2167</v>
      </c>
      <c r="K905" t="s">
        <v>74</v>
      </c>
      <c r="L905" t="s">
        <v>74</v>
      </c>
      <c r="M905" t="s">
        <v>77</v>
      </c>
      <c r="N905" t="s">
        <v>78</v>
      </c>
      <c r="O905" t="s">
        <v>74</v>
      </c>
      <c r="P905" t="s">
        <v>74</v>
      </c>
      <c r="Q905" t="s">
        <v>74</v>
      </c>
      <c r="R905" t="s">
        <v>74</v>
      </c>
      <c r="S905" t="s">
        <v>74</v>
      </c>
      <c r="T905" t="s">
        <v>74</v>
      </c>
      <c r="U905" t="s">
        <v>8974</v>
      </c>
      <c r="V905" t="s">
        <v>74</v>
      </c>
      <c r="W905" t="s">
        <v>74</v>
      </c>
      <c r="X905" t="s">
        <v>74</v>
      </c>
      <c r="Y905" t="s">
        <v>8975</v>
      </c>
      <c r="Z905" t="s">
        <v>74</v>
      </c>
      <c r="AA905" t="s">
        <v>74</v>
      </c>
      <c r="AB905" t="s">
        <v>74</v>
      </c>
      <c r="AC905" t="s">
        <v>74</v>
      </c>
      <c r="AD905" t="s">
        <v>74</v>
      </c>
      <c r="AE905" t="s">
        <v>74</v>
      </c>
      <c r="AF905" t="s">
        <v>74</v>
      </c>
      <c r="AG905">
        <v>32</v>
      </c>
      <c r="AH905">
        <v>4</v>
      </c>
      <c r="AI905">
        <v>4</v>
      </c>
      <c r="AJ905">
        <v>0</v>
      </c>
      <c r="AK905">
        <v>1</v>
      </c>
      <c r="AL905" t="s">
        <v>8976</v>
      </c>
      <c r="AM905" t="s">
        <v>272</v>
      </c>
      <c r="AN905" t="s">
        <v>8977</v>
      </c>
      <c r="AO905" t="s">
        <v>2173</v>
      </c>
      <c r="AP905" t="s">
        <v>2174</v>
      </c>
      <c r="AQ905" t="s">
        <v>74</v>
      </c>
      <c r="AR905" t="s">
        <v>2175</v>
      </c>
      <c r="AS905" t="s">
        <v>2176</v>
      </c>
      <c r="AT905" t="s">
        <v>8724</v>
      </c>
      <c r="AU905">
        <v>1991</v>
      </c>
      <c r="AV905">
        <v>35</v>
      </c>
      <c r="AW905" t="s">
        <v>1164</v>
      </c>
      <c r="AX905" t="s">
        <v>74</v>
      </c>
      <c r="AY905" t="s">
        <v>74</v>
      </c>
      <c r="AZ905" t="s">
        <v>74</v>
      </c>
      <c r="BA905" t="s">
        <v>74</v>
      </c>
      <c r="BB905">
        <v>1</v>
      </c>
      <c r="BC905">
        <v>7</v>
      </c>
      <c r="BD905" t="s">
        <v>74</v>
      </c>
      <c r="BE905" t="s">
        <v>8978</v>
      </c>
      <c r="BF905" t="str">
        <f>HYPERLINK("http://dx.doi.org/10.1016/S0304-4203(09)90004-4","http://dx.doi.org/10.1016/S0304-4203(09)90004-4")</f>
        <v>http://dx.doi.org/10.1016/S0304-4203(09)90004-4</v>
      </c>
      <c r="BG905" t="s">
        <v>74</v>
      </c>
      <c r="BH905" t="s">
        <v>74</v>
      </c>
      <c r="BI905">
        <v>7</v>
      </c>
      <c r="BJ905" t="s">
        <v>2177</v>
      </c>
      <c r="BK905" t="s">
        <v>92</v>
      </c>
      <c r="BL905" t="s">
        <v>2178</v>
      </c>
      <c r="BM905" t="s">
        <v>8979</v>
      </c>
      <c r="BN905" t="s">
        <v>74</v>
      </c>
      <c r="BO905" t="s">
        <v>74</v>
      </c>
      <c r="BP905" t="s">
        <v>74</v>
      </c>
      <c r="BQ905" t="s">
        <v>74</v>
      </c>
      <c r="BR905" t="s">
        <v>95</v>
      </c>
      <c r="BS905" t="s">
        <v>8980</v>
      </c>
      <c r="BT905" t="str">
        <f>HYPERLINK("https%3A%2F%2Fwww.webofscience.com%2Fwos%2Fwoscc%2Ffull-record%2FWOS:A1991GZ58500002","View Full Record in Web of Science")</f>
        <v>View Full Record in Web of Science</v>
      </c>
    </row>
    <row r="906" spans="1:72" x14ac:dyDescent="0.15">
      <c r="A906" t="s">
        <v>72</v>
      </c>
      <c r="B906" t="s">
        <v>8981</v>
      </c>
      <c r="C906" t="s">
        <v>74</v>
      </c>
      <c r="D906" t="s">
        <v>74</v>
      </c>
      <c r="E906" t="s">
        <v>74</v>
      </c>
      <c r="F906" t="s">
        <v>8981</v>
      </c>
      <c r="G906" t="s">
        <v>74</v>
      </c>
      <c r="H906" t="s">
        <v>74</v>
      </c>
      <c r="I906" t="s">
        <v>8982</v>
      </c>
      <c r="J906" t="s">
        <v>2167</v>
      </c>
      <c r="K906" t="s">
        <v>74</v>
      </c>
      <c r="L906" t="s">
        <v>74</v>
      </c>
      <c r="M906" t="s">
        <v>77</v>
      </c>
      <c r="N906" t="s">
        <v>647</v>
      </c>
      <c r="O906" t="s">
        <v>8983</v>
      </c>
      <c r="P906" t="s">
        <v>8984</v>
      </c>
      <c r="Q906" t="s">
        <v>8985</v>
      </c>
      <c r="R906" t="s">
        <v>74</v>
      </c>
      <c r="S906" t="s">
        <v>74</v>
      </c>
      <c r="T906" t="s">
        <v>74</v>
      </c>
      <c r="U906" t="s">
        <v>8986</v>
      </c>
      <c r="V906" t="s">
        <v>8987</v>
      </c>
      <c r="W906" t="s">
        <v>74</v>
      </c>
      <c r="X906" t="s">
        <v>74</v>
      </c>
      <c r="Y906" t="s">
        <v>8988</v>
      </c>
      <c r="Z906" t="s">
        <v>74</v>
      </c>
      <c r="AA906" t="s">
        <v>74</v>
      </c>
      <c r="AB906" t="s">
        <v>74</v>
      </c>
      <c r="AC906" t="s">
        <v>74</v>
      </c>
      <c r="AD906" t="s">
        <v>74</v>
      </c>
      <c r="AE906" t="s">
        <v>74</v>
      </c>
      <c r="AF906" t="s">
        <v>74</v>
      </c>
      <c r="AG906">
        <v>46</v>
      </c>
      <c r="AH906">
        <v>220</v>
      </c>
      <c r="AI906">
        <v>251</v>
      </c>
      <c r="AJ906">
        <v>0</v>
      </c>
      <c r="AK906">
        <v>23</v>
      </c>
      <c r="AL906" t="s">
        <v>271</v>
      </c>
      <c r="AM906" t="s">
        <v>272</v>
      </c>
      <c r="AN906" t="s">
        <v>273</v>
      </c>
      <c r="AO906" t="s">
        <v>2173</v>
      </c>
      <c r="AP906" t="s">
        <v>74</v>
      </c>
      <c r="AQ906" t="s">
        <v>74</v>
      </c>
      <c r="AR906" t="s">
        <v>2175</v>
      </c>
      <c r="AS906" t="s">
        <v>2176</v>
      </c>
      <c r="AT906" t="s">
        <v>8724</v>
      </c>
      <c r="AU906">
        <v>1991</v>
      </c>
      <c r="AV906">
        <v>35</v>
      </c>
      <c r="AW906" t="s">
        <v>1164</v>
      </c>
      <c r="AX906" t="s">
        <v>74</v>
      </c>
      <c r="AY906" t="s">
        <v>74</v>
      </c>
      <c r="AZ906" t="s">
        <v>74</v>
      </c>
      <c r="BA906" t="s">
        <v>74</v>
      </c>
      <c r="BB906">
        <v>9</v>
      </c>
      <c r="BC906">
        <v>24</v>
      </c>
      <c r="BD906" t="s">
        <v>74</v>
      </c>
      <c r="BE906" t="s">
        <v>8989</v>
      </c>
      <c r="BF906" t="str">
        <f>HYPERLINK("http://dx.doi.org/10.1016/S0304-4203(09)90005-6","http://dx.doi.org/10.1016/S0304-4203(09)90005-6")</f>
        <v>http://dx.doi.org/10.1016/S0304-4203(09)90005-6</v>
      </c>
      <c r="BG906" t="s">
        <v>74</v>
      </c>
      <c r="BH906" t="s">
        <v>74</v>
      </c>
      <c r="BI906">
        <v>16</v>
      </c>
      <c r="BJ906" t="s">
        <v>2177</v>
      </c>
      <c r="BK906" t="s">
        <v>661</v>
      </c>
      <c r="BL906" t="s">
        <v>2178</v>
      </c>
      <c r="BM906" t="s">
        <v>8979</v>
      </c>
      <c r="BN906" t="s">
        <v>74</v>
      </c>
      <c r="BO906" t="s">
        <v>543</v>
      </c>
      <c r="BP906" t="s">
        <v>74</v>
      </c>
      <c r="BQ906" t="s">
        <v>74</v>
      </c>
      <c r="BR906" t="s">
        <v>95</v>
      </c>
      <c r="BS906" t="s">
        <v>8990</v>
      </c>
      <c r="BT906" t="str">
        <f>HYPERLINK("https%3A%2F%2Fwww.webofscience.com%2Fwos%2Fwoscc%2Ffull-record%2FWOS:A1991GZ58500003","View Full Record in Web of Science")</f>
        <v>View Full Record in Web of Science</v>
      </c>
    </row>
    <row r="907" spans="1:72" x14ac:dyDescent="0.15">
      <c r="A907" t="s">
        <v>72</v>
      </c>
      <c r="B907" t="s">
        <v>8991</v>
      </c>
      <c r="C907" t="s">
        <v>74</v>
      </c>
      <c r="D907" t="s">
        <v>74</v>
      </c>
      <c r="E907" t="s">
        <v>74</v>
      </c>
      <c r="F907" t="s">
        <v>8991</v>
      </c>
      <c r="G907" t="s">
        <v>74</v>
      </c>
      <c r="H907" t="s">
        <v>74</v>
      </c>
      <c r="I907" t="s">
        <v>8992</v>
      </c>
      <c r="J907" t="s">
        <v>2167</v>
      </c>
      <c r="K907" t="s">
        <v>74</v>
      </c>
      <c r="L907" t="s">
        <v>74</v>
      </c>
      <c r="M907" t="s">
        <v>77</v>
      </c>
      <c r="N907" t="s">
        <v>647</v>
      </c>
      <c r="O907" t="s">
        <v>8983</v>
      </c>
      <c r="P907" t="s">
        <v>8984</v>
      </c>
      <c r="Q907" t="s">
        <v>8985</v>
      </c>
      <c r="R907" t="s">
        <v>74</v>
      </c>
      <c r="S907" t="s">
        <v>74</v>
      </c>
      <c r="T907" t="s">
        <v>74</v>
      </c>
      <c r="U907" t="s">
        <v>8993</v>
      </c>
      <c r="V907" t="s">
        <v>8994</v>
      </c>
      <c r="W907" t="s">
        <v>74</v>
      </c>
      <c r="X907" t="s">
        <v>74</v>
      </c>
      <c r="Y907" t="s">
        <v>8995</v>
      </c>
      <c r="Z907" t="s">
        <v>74</v>
      </c>
      <c r="AA907" t="s">
        <v>74</v>
      </c>
      <c r="AB907" t="s">
        <v>74</v>
      </c>
      <c r="AC907" t="s">
        <v>74</v>
      </c>
      <c r="AD907" t="s">
        <v>74</v>
      </c>
      <c r="AE907" t="s">
        <v>74</v>
      </c>
      <c r="AF907" t="s">
        <v>74</v>
      </c>
      <c r="AG907">
        <v>36</v>
      </c>
      <c r="AH907">
        <v>29</v>
      </c>
      <c r="AI907">
        <v>29</v>
      </c>
      <c r="AJ907">
        <v>0</v>
      </c>
      <c r="AK907">
        <v>4</v>
      </c>
      <c r="AL907" t="s">
        <v>271</v>
      </c>
      <c r="AM907" t="s">
        <v>272</v>
      </c>
      <c r="AN907" t="s">
        <v>273</v>
      </c>
      <c r="AO907" t="s">
        <v>2173</v>
      </c>
      <c r="AP907" t="s">
        <v>74</v>
      </c>
      <c r="AQ907" t="s">
        <v>74</v>
      </c>
      <c r="AR907" t="s">
        <v>2175</v>
      </c>
      <c r="AS907" t="s">
        <v>2176</v>
      </c>
      <c r="AT907" t="s">
        <v>8724</v>
      </c>
      <c r="AU907">
        <v>1991</v>
      </c>
      <c r="AV907">
        <v>35</v>
      </c>
      <c r="AW907" t="s">
        <v>1164</v>
      </c>
      <c r="AX907" t="s">
        <v>74</v>
      </c>
      <c r="AY907" t="s">
        <v>74</v>
      </c>
      <c r="AZ907" t="s">
        <v>74</v>
      </c>
      <c r="BA907" t="s">
        <v>74</v>
      </c>
      <c r="BB907">
        <v>25</v>
      </c>
      <c r="BC907">
        <v>44</v>
      </c>
      <c r="BD907" t="s">
        <v>74</v>
      </c>
      <c r="BE907" t="s">
        <v>8996</v>
      </c>
      <c r="BF907" t="str">
        <f>HYPERLINK("http://dx.doi.org/10.1016/S0304-4203(09)90006-8","http://dx.doi.org/10.1016/S0304-4203(09)90006-8")</f>
        <v>http://dx.doi.org/10.1016/S0304-4203(09)90006-8</v>
      </c>
      <c r="BG907" t="s">
        <v>74</v>
      </c>
      <c r="BH907" t="s">
        <v>74</v>
      </c>
      <c r="BI907">
        <v>20</v>
      </c>
      <c r="BJ907" t="s">
        <v>2177</v>
      </c>
      <c r="BK907" t="s">
        <v>661</v>
      </c>
      <c r="BL907" t="s">
        <v>2178</v>
      </c>
      <c r="BM907" t="s">
        <v>8979</v>
      </c>
      <c r="BN907" t="s">
        <v>74</v>
      </c>
      <c r="BO907" t="s">
        <v>74</v>
      </c>
      <c r="BP907" t="s">
        <v>74</v>
      </c>
      <c r="BQ907" t="s">
        <v>74</v>
      </c>
      <c r="BR907" t="s">
        <v>95</v>
      </c>
      <c r="BS907" t="s">
        <v>8997</v>
      </c>
      <c r="BT907" t="str">
        <f>HYPERLINK("https%3A%2F%2Fwww.webofscience.com%2Fwos%2Fwoscc%2Ffull-record%2FWOS:A1991GZ58500004","View Full Record in Web of Science")</f>
        <v>View Full Record in Web of Science</v>
      </c>
    </row>
    <row r="908" spans="1:72" x14ac:dyDescent="0.15">
      <c r="A908" t="s">
        <v>72</v>
      </c>
      <c r="B908" t="s">
        <v>8998</v>
      </c>
      <c r="C908" t="s">
        <v>74</v>
      </c>
      <c r="D908" t="s">
        <v>74</v>
      </c>
      <c r="E908" t="s">
        <v>74</v>
      </c>
      <c r="F908" t="s">
        <v>8998</v>
      </c>
      <c r="G908" t="s">
        <v>74</v>
      </c>
      <c r="H908" t="s">
        <v>74</v>
      </c>
      <c r="I908" t="s">
        <v>8999</v>
      </c>
      <c r="J908" t="s">
        <v>2167</v>
      </c>
      <c r="K908" t="s">
        <v>74</v>
      </c>
      <c r="L908" t="s">
        <v>74</v>
      </c>
      <c r="M908" t="s">
        <v>77</v>
      </c>
      <c r="N908" t="s">
        <v>647</v>
      </c>
      <c r="O908" t="s">
        <v>8983</v>
      </c>
      <c r="P908" t="s">
        <v>8984</v>
      </c>
      <c r="Q908" t="s">
        <v>8985</v>
      </c>
      <c r="R908" t="s">
        <v>74</v>
      </c>
      <c r="S908" t="s">
        <v>74</v>
      </c>
      <c r="T908" t="s">
        <v>74</v>
      </c>
      <c r="U908" t="s">
        <v>9000</v>
      </c>
      <c r="V908" t="s">
        <v>9001</v>
      </c>
      <c r="W908" t="s">
        <v>74</v>
      </c>
      <c r="X908" t="s">
        <v>74</v>
      </c>
      <c r="Y908" t="s">
        <v>9002</v>
      </c>
      <c r="Z908" t="s">
        <v>74</v>
      </c>
      <c r="AA908" t="s">
        <v>74</v>
      </c>
      <c r="AB908" t="s">
        <v>74</v>
      </c>
      <c r="AC908" t="s">
        <v>74</v>
      </c>
      <c r="AD908" t="s">
        <v>74</v>
      </c>
      <c r="AE908" t="s">
        <v>74</v>
      </c>
      <c r="AF908" t="s">
        <v>74</v>
      </c>
      <c r="AG908">
        <v>25</v>
      </c>
      <c r="AH908">
        <v>81</v>
      </c>
      <c r="AI908">
        <v>82</v>
      </c>
      <c r="AJ908">
        <v>0</v>
      </c>
      <c r="AK908">
        <v>4</v>
      </c>
      <c r="AL908" t="s">
        <v>271</v>
      </c>
      <c r="AM908" t="s">
        <v>272</v>
      </c>
      <c r="AN908" t="s">
        <v>273</v>
      </c>
      <c r="AO908" t="s">
        <v>2173</v>
      </c>
      <c r="AP908" t="s">
        <v>74</v>
      </c>
      <c r="AQ908" t="s">
        <v>74</v>
      </c>
      <c r="AR908" t="s">
        <v>2175</v>
      </c>
      <c r="AS908" t="s">
        <v>2176</v>
      </c>
      <c r="AT908" t="s">
        <v>8724</v>
      </c>
      <c r="AU908">
        <v>1991</v>
      </c>
      <c r="AV908">
        <v>35</v>
      </c>
      <c r="AW908" t="s">
        <v>1164</v>
      </c>
      <c r="AX908" t="s">
        <v>74</v>
      </c>
      <c r="AY908" t="s">
        <v>74</v>
      </c>
      <c r="AZ908" t="s">
        <v>74</v>
      </c>
      <c r="BA908" t="s">
        <v>74</v>
      </c>
      <c r="BB908">
        <v>45</v>
      </c>
      <c r="BC908">
        <v>62</v>
      </c>
      <c r="BD908" t="s">
        <v>74</v>
      </c>
      <c r="BE908" t="s">
        <v>9003</v>
      </c>
      <c r="BF908" t="str">
        <f>HYPERLINK("http://dx.doi.org/10.1016/S0304-4203(09)90007-X","http://dx.doi.org/10.1016/S0304-4203(09)90007-X")</f>
        <v>http://dx.doi.org/10.1016/S0304-4203(09)90007-X</v>
      </c>
      <c r="BG908" t="s">
        <v>74</v>
      </c>
      <c r="BH908" t="s">
        <v>74</v>
      </c>
      <c r="BI908">
        <v>18</v>
      </c>
      <c r="BJ908" t="s">
        <v>2177</v>
      </c>
      <c r="BK908" t="s">
        <v>661</v>
      </c>
      <c r="BL908" t="s">
        <v>2178</v>
      </c>
      <c r="BM908" t="s">
        <v>8979</v>
      </c>
      <c r="BN908" t="s">
        <v>74</v>
      </c>
      <c r="BO908" t="s">
        <v>74</v>
      </c>
      <c r="BP908" t="s">
        <v>74</v>
      </c>
      <c r="BQ908" t="s">
        <v>74</v>
      </c>
      <c r="BR908" t="s">
        <v>95</v>
      </c>
      <c r="BS908" t="s">
        <v>9004</v>
      </c>
      <c r="BT908" t="str">
        <f>HYPERLINK("https%3A%2F%2Fwww.webofscience.com%2Fwos%2Fwoscc%2Ffull-record%2FWOS:A1991GZ58500005","View Full Record in Web of Science")</f>
        <v>View Full Record in Web of Science</v>
      </c>
    </row>
    <row r="909" spans="1:72" x14ac:dyDescent="0.15">
      <c r="A909" t="s">
        <v>72</v>
      </c>
      <c r="B909" t="s">
        <v>9005</v>
      </c>
      <c r="C909" t="s">
        <v>74</v>
      </c>
      <c r="D909" t="s">
        <v>74</v>
      </c>
      <c r="E909" t="s">
        <v>74</v>
      </c>
      <c r="F909" t="s">
        <v>9005</v>
      </c>
      <c r="G909" t="s">
        <v>74</v>
      </c>
      <c r="H909" t="s">
        <v>74</v>
      </c>
      <c r="I909" t="s">
        <v>9006</v>
      </c>
      <c r="J909" t="s">
        <v>2167</v>
      </c>
      <c r="K909" t="s">
        <v>74</v>
      </c>
      <c r="L909" t="s">
        <v>74</v>
      </c>
      <c r="M909" t="s">
        <v>77</v>
      </c>
      <c r="N909" t="s">
        <v>647</v>
      </c>
      <c r="O909" t="s">
        <v>8983</v>
      </c>
      <c r="P909" t="s">
        <v>8984</v>
      </c>
      <c r="Q909" t="s">
        <v>8985</v>
      </c>
      <c r="R909" t="s">
        <v>74</v>
      </c>
      <c r="S909" t="s">
        <v>74</v>
      </c>
      <c r="T909" t="s">
        <v>74</v>
      </c>
      <c r="U909" t="s">
        <v>9007</v>
      </c>
      <c r="V909" t="s">
        <v>9008</v>
      </c>
      <c r="W909" t="s">
        <v>74</v>
      </c>
      <c r="X909" t="s">
        <v>74</v>
      </c>
      <c r="Y909" t="s">
        <v>9009</v>
      </c>
      <c r="Z909" t="s">
        <v>74</v>
      </c>
      <c r="AA909" t="s">
        <v>74</v>
      </c>
      <c r="AB909" t="s">
        <v>74</v>
      </c>
      <c r="AC909" t="s">
        <v>74</v>
      </c>
      <c r="AD909" t="s">
        <v>74</v>
      </c>
      <c r="AE909" t="s">
        <v>74</v>
      </c>
      <c r="AF909" t="s">
        <v>74</v>
      </c>
      <c r="AG909">
        <v>19</v>
      </c>
      <c r="AH909">
        <v>5</v>
      </c>
      <c r="AI909">
        <v>5</v>
      </c>
      <c r="AJ909">
        <v>0</v>
      </c>
      <c r="AK909">
        <v>2</v>
      </c>
      <c r="AL909" t="s">
        <v>271</v>
      </c>
      <c r="AM909" t="s">
        <v>272</v>
      </c>
      <c r="AN909" t="s">
        <v>273</v>
      </c>
      <c r="AO909" t="s">
        <v>2173</v>
      </c>
      <c r="AP909" t="s">
        <v>74</v>
      </c>
      <c r="AQ909" t="s">
        <v>74</v>
      </c>
      <c r="AR909" t="s">
        <v>2175</v>
      </c>
      <c r="AS909" t="s">
        <v>2176</v>
      </c>
      <c r="AT909" t="s">
        <v>8724</v>
      </c>
      <c r="AU909">
        <v>1991</v>
      </c>
      <c r="AV909">
        <v>35</v>
      </c>
      <c r="AW909" t="s">
        <v>1164</v>
      </c>
      <c r="AX909" t="s">
        <v>74</v>
      </c>
      <c r="AY909" t="s">
        <v>74</v>
      </c>
      <c r="AZ909" t="s">
        <v>74</v>
      </c>
      <c r="BA909" t="s">
        <v>74</v>
      </c>
      <c r="BB909">
        <v>63</v>
      </c>
      <c r="BC909">
        <v>76</v>
      </c>
      <c r="BD909" t="s">
        <v>74</v>
      </c>
      <c r="BE909" t="s">
        <v>9010</v>
      </c>
      <c r="BF909" t="str">
        <f>HYPERLINK("http://dx.doi.org/10.1016/S0304-4203(09)90008-1","http://dx.doi.org/10.1016/S0304-4203(09)90008-1")</f>
        <v>http://dx.doi.org/10.1016/S0304-4203(09)90008-1</v>
      </c>
      <c r="BG909" t="s">
        <v>74</v>
      </c>
      <c r="BH909" t="s">
        <v>74</v>
      </c>
      <c r="BI909">
        <v>14</v>
      </c>
      <c r="BJ909" t="s">
        <v>2177</v>
      </c>
      <c r="BK909" t="s">
        <v>661</v>
      </c>
      <c r="BL909" t="s">
        <v>2178</v>
      </c>
      <c r="BM909" t="s">
        <v>8979</v>
      </c>
      <c r="BN909" t="s">
        <v>74</v>
      </c>
      <c r="BO909" t="s">
        <v>74</v>
      </c>
      <c r="BP909" t="s">
        <v>74</v>
      </c>
      <c r="BQ909" t="s">
        <v>74</v>
      </c>
      <c r="BR909" t="s">
        <v>95</v>
      </c>
      <c r="BS909" t="s">
        <v>9011</v>
      </c>
      <c r="BT909" t="str">
        <f>HYPERLINK("https%3A%2F%2Fwww.webofscience.com%2Fwos%2Fwoscc%2Ffull-record%2FWOS:A1991GZ58500006","View Full Record in Web of Science")</f>
        <v>View Full Record in Web of Science</v>
      </c>
    </row>
    <row r="910" spans="1:72" x14ac:dyDescent="0.15">
      <c r="A910" t="s">
        <v>72</v>
      </c>
      <c r="B910" t="s">
        <v>9012</v>
      </c>
      <c r="C910" t="s">
        <v>74</v>
      </c>
      <c r="D910" t="s">
        <v>74</v>
      </c>
      <c r="E910" t="s">
        <v>74</v>
      </c>
      <c r="F910" t="s">
        <v>9012</v>
      </c>
      <c r="G910" t="s">
        <v>74</v>
      </c>
      <c r="H910" t="s">
        <v>74</v>
      </c>
      <c r="I910" t="s">
        <v>9013</v>
      </c>
      <c r="J910" t="s">
        <v>2167</v>
      </c>
      <c r="K910" t="s">
        <v>74</v>
      </c>
      <c r="L910" t="s">
        <v>74</v>
      </c>
      <c r="M910" t="s">
        <v>77</v>
      </c>
      <c r="N910" t="s">
        <v>647</v>
      </c>
      <c r="O910" t="s">
        <v>8983</v>
      </c>
      <c r="P910" t="s">
        <v>8984</v>
      </c>
      <c r="Q910" t="s">
        <v>8985</v>
      </c>
      <c r="R910" t="s">
        <v>74</v>
      </c>
      <c r="S910" t="s">
        <v>74</v>
      </c>
      <c r="T910" t="s">
        <v>74</v>
      </c>
      <c r="U910" t="s">
        <v>9014</v>
      </c>
      <c r="V910" t="s">
        <v>9015</v>
      </c>
      <c r="W910" t="s">
        <v>9016</v>
      </c>
      <c r="X910" t="s">
        <v>74</v>
      </c>
      <c r="Y910" t="s">
        <v>9017</v>
      </c>
      <c r="Z910" t="s">
        <v>74</v>
      </c>
      <c r="AA910" t="s">
        <v>74</v>
      </c>
      <c r="AB910" t="s">
        <v>9018</v>
      </c>
      <c r="AC910" t="s">
        <v>74</v>
      </c>
      <c r="AD910" t="s">
        <v>74</v>
      </c>
      <c r="AE910" t="s">
        <v>74</v>
      </c>
      <c r="AF910" t="s">
        <v>74</v>
      </c>
      <c r="AG910">
        <v>37</v>
      </c>
      <c r="AH910">
        <v>64</v>
      </c>
      <c r="AI910">
        <v>64</v>
      </c>
      <c r="AJ910">
        <v>0</v>
      </c>
      <c r="AK910">
        <v>9</v>
      </c>
      <c r="AL910" t="s">
        <v>271</v>
      </c>
      <c r="AM910" t="s">
        <v>272</v>
      </c>
      <c r="AN910" t="s">
        <v>273</v>
      </c>
      <c r="AO910" t="s">
        <v>2173</v>
      </c>
      <c r="AP910" t="s">
        <v>74</v>
      </c>
      <c r="AQ910" t="s">
        <v>74</v>
      </c>
      <c r="AR910" t="s">
        <v>2175</v>
      </c>
      <c r="AS910" t="s">
        <v>2176</v>
      </c>
      <c r="AT910" t="s">
        <v>8724</v>
      </c>
      <c r="AU910">
        <v>1991</v>
      </c>
      <c r="AV910">
        <v>35</v>
      </c>
      <c r="AW910" t="s">
        <v>1164</v>
      </c>
      <c r="AX910" t="s">
        <v>74</v>
      </c>
      <c r="AY910" t="s">
        <v>74</v>
      </c>
      <c r="AZ910" t="s">
        <v>74</v>
      </c>
      <c r="BA910" t="s">
        <v>74</v>
      </c>
      <c r="BB910">
        <v>85</v>
      </c>
      <c r="BC910">
        <v>95</v>
      </c>
      <c r="BD910" t="s">
        <v>74</v>
      </c>
      <c r="BE910" t="s">
        <v>9019</v>
      </c>
      <c r="BF910" t="str">
        <f>HYPERLINK("http://dx.doi.org/10.1016/S0304-4203(09)90010-X","http://dx.doi.org/10.1016/S0304-4203(09)90010-X")</f>
        <v>http://dx.doi.org/10.1016/S0304-4203(09)90010-X</v>
      </c>
      <c r="BG910" t="s">
        <v>74</v>
      </c>
      <c r="BH910" t="s">
        <v>74</v>
      </c>
      <c r="BI910">
        <v>11</v>
      </c>
      <c r="BJ910" t="s">
        <v>2177</v>
      </c>
      <c r="BK910" t="s">
        <v>661</v>
      </c>
      <c r="BL910" t="s">
        <v>2178</v>
      </c>
      <c r="BM910" t="s">
        <v>8979</v>
      </c>
      <c r="BN910" t="s">
        <v>74</v>
      </c>
      <c r="BO910" t="s">
        <v>74</v>
      </c>
      <c r="BP910" t="s">
        <v>74</v>
      </c>
      <c r="BQ910" t="s">
        <v>74</v>
      </c>
      <c r="BR910" t="s">
        <v>95</v>
      </c>
      <c r="BS910" t="s">
        <v>9020</v>
      </c>
      <c r="BT910" t="str">
        <f>HYPERLINK("https%3A%2F%2Fwww.webofscience.com%2Fwos%2Fwoscc%2Ffull-record%2FWOS:A1991GZ58500008","View Full Record in Web of Science")</f>
        <v>View Full Record in Web of Science</v>
      </c>
    </row>
    <row r="911" spans="1:72" x14ac:dyDescent="0.15">
      <c r="A911" t="s">
        <v>72</v>
      </c>
      <c r="B911" t="s">
        <v>9021</v>
      </c>
      <c r="C911" t="s">
        <v>74</v>
      </c>
      <c r="D911" t="s">
        <v>74</v>
      </c>
      <c r="E911" t="s">
        <v>74</v>
      </c>
      <c r="F911" t="s">
        <v>9021</v>
      </c>
      <c r="G911" t="s">
        <v>74</v>
      </c>
      <c r="H911" t="s">
        <v>74</v>
      </c>
      <c r="I911" t="s">
        <v>9022</v>
      </c>
      <c r="J911" t="s">
        <v>2167</v>
      </c>
      <c r="K911" t="s">
        <v>74</v>
      </c>
      <c r="L911" t="s">
        <v>74</v>
      </c>
      <c r="M911" t="s">
        <v>77</v>
      </c>
      <c r="N911" t="s">
        <v>78</v>
      </c>
      <c r="O911" t="s">
        <v>74</v>
      </c>
      <c r="P911" t="s">
        <v>74</v>
      </c>
      <c r="Q911" t="s">
        <v>74</v>
      </c>
      <c r="R911" t="s">
        <v>74</v>
      </c>
      <c r="S911" t="s">
        <v>74</v>
      </c>
      <c r="T911" t="s">
        <v>74</v>
      </c>
      <c r="U911" t="s">
        <v>9023</v>
      </c>
      <c r="V911" t="s">
        <v>9024</v>
      </c>
      <c r="W911" t="s">
        <v>9025</v>
      </c>
      <c r="X911" t="s">
        <v>9026</v>
      </c>
      <c r="Y911" t="s">
        <v>3198</v>
      </c>
      <c r="Z911" t="s">
        <v>74</v>
      </c>
      <c r="AA911" t="s">
        <v>9027</v>
      </c>
      <c r="AB911" t="s">
        <v>9028</v>
      </c>
      <c r="AC911" t="s">
        <v>74</v>
      </c>
      <c r="AD911" t="s">
        <v>74</v>
      </c>
      <c r="AE911" t="s">
        <v>74</v>
      </c>
      <c r="AF911" t="s">
        <v>74</v>
      </c>
      <c r="AG911">
        <v>36</v>
      </c>
      <c r="AH911">
        <v>63</v>
      </c>
      <c r="AI911">
        <v>66</v>
      </c>
      <c r="AJ911">
        <v>0</v>
      </c>
      <c r="AK911">
        <v>8</v>
      </c>
      <c r="AL911" t="s">
        <v>271</v>
      </c>
      <c r="AM911" t="s">
        <v>272</v>
      </c>
      <c r="AN911" t="s">
        <v>273</v>
      </c>
      <c r="AO911" t="s">
        <v>2173</v>
      </c>
      <c r="AP911" t="s">
        <v>2174</v>
      </c>
      <c r="AQ911" t="s">
        <v>74</v>
      </c>
      <c r="AR911" t="s">
        <v>2175</v>
      </c>
      <c r="AS911" t="s">
        <v>2176</v>
      </c>
      <c r="AT911" t="s">
        <v>8724</v>
      </c>
      <c r="AU911">
        <v>1991</v>
      </c>
      <c r="AV911">
        <v>35</v>
      </c>
      <c r="AW911" t="s">
        <v>1164</v>
      </c>
      <c r="AX911" t="s">
        <v>74</v>
      </c>
      <c r="AY911" t="s">
        <v>74</v>
      </c>
      <c r="AZ911" t="s">
        <v>74</v>
      </c>
      <c r="BA911" t="s">
        <v>74</v>
      </c>
      <c r="BB911">
        <v>97</v>
      </c>
      <c r="BC911">
        <v>122</v>
      </c>
      <c r="BD911" t="s">
        <v>74</v>
      </c>
      <c r="BE911" t="s">
        <v>9029</v>
      </c>
      <c r="BF911" t="str">
        <f>HYPERLINK("http://dx.doi.org/10.1016/S0304-4203(09)90011-1","http://dx.doi.org/10.1016/S0304-4203(09)90011-1")</f>
        <v>http://dx.doi.org/10.1016/S0304-4203(09)90011-1</v>
      </c>
      <c r="BG911" t="s">
        <v>74</v>
      </c>
      <c r="BH911" t="s">
        <v>74</v>
      </c>
      <c r="BI911">
        <v>26</v>
      </c>
      <c r="BJ911" t="s">
        <v>2177</v>
      </c>
      <c r="BK911" t="s">
        <v>92</v>
      </c>
      <c r="BL911" t="s">
        <v>2178</v>
      </c>
      <c r="BM911" t="s">
        <v>8979</v>
      </c>
      <c r="BN911" t="s">
        <v>74</v>
      </c>
      <c r="BO911" t="s">
        <v>543</v>
      </c>
      <c r="BP911" t="s">
        <v>74</v>
      </c>
      <c r="BQ911" t="s">
        <v>74</v>
      </c>
      <c r="BR911" t="s">
        <v>95</v>
      </c>
      <c r="BS911" t="s">
        <v>9030</v>
      </c>
      <c r="BT911" t="str">
        <f>HYPERLINK("https%3A%2F%2Fwww.webofscience.com%2Fwos%2Fwoscc%2Ffull-record%2FWOS:A1991GZ58500009","View Full Record in Web of Science")</f>
        <v>View Full Record in Web of Science</v>
      </c>
    </row>
    <row r="912" spans="1:72" x14ac:dyDescent="0.15">
      <c r="A912" t="s">
        <v>72</v>
      </c>
      <c r="B912" t="s">
        <v>9031</v>
      </c>
      <c r="C912" t="s">
        <v>74</v>
      </c>
      <c r="D912" t="s">
        <v>74</v>
      </c>
      <c r="E912" t="s">
        <v>74</v>
      </c>
      <c r="F912" t="s">
        <v>9031</v>
      </c>
      <c r="G912" t="s">
        <v>74</v>
      </c>
      <c r="H912" t="s">
        <v>74</v>
      </c>
      <c r="I912" t="s">
        <v>9032</v>
      </c>
      <c r="J912" t="s">
        <v>2167</v>
      </c>
      <c r="K912" t="s">
        <v>74</v>
      </c>
      <c r="L912" t="s">
        <v>74</v>
      </c>
      <c r="M912" t="s">
        <v>77</v>
      </c>
      <c r="N912" t="s">
        <v>647</v>
      </c>
      <c r="O912" t="s">
        <v>8983</v>
      </c>
      <c r="P912" t="s">
        <v>8984</v>
      </c>
      <c r="Q912" t="s">
        <v>8985</v>
      </c>
      <c r="R912" t="s">
        <v>74</v>
      </c>
      <c r="S912" t="s">
        <v>74</v>
      </c>
      <c r="T912" t="s">
        <v>74</v>
      </c>
      <c r="U912" t="s">
        <v>9033</v>
      </c>
      <c r="V912" t="s">
        <v>9034</v>
      </c>
      <c r="W912" t="s">
        <v>9035</v>
      </c>
      <c r="X912" t="s">
        <v>8387</v>
      </c>
      <c r="Y912" t="s">
        <v>9036</v>
      </c>
      <c r="Z912" t="s">
        <v>74</v>
      </c>
      <c r="AA912" t="s">
        <v>9027</v>
      </c>
      <c r="AB912" t="s">
        <v>9028</v>
      </c>
      <c r="AC912" t="s">
        <v>74</v>
      </c>
      <c r="AD912" t="s">
        <v>74</v>
      </c>
      <c r="AE912" t="s">
        <v>74</v>
      </c>
      <c r="AF912" t="s">
        <v>74</v>
      </c>
      <c r="AG912">
        <v>24</v>
      </c>
      <c r="AH912">
        <v>24</v>
      </c>
      <c r="AI912">
        <v>24</v>
      </c>
      <c r="AJ912">
        <v>0</v>
      </c>
      <c r="AK912">
        <v>0</v>
      </c>
      <c r="AL912" t="s">
        <v>271</v>
      </c>
      <c r="AM912" t="s">
        <v>272</v>
      </c>
      <c r="AN912" t="s">
        <v>273</v>
      </c>
      <c r="AO912" t="s">
        <v>2173</v>
      </c>
      <c r="AP912" t="s">
        <v>74</v>
      </c>
      <c r="AQ912" t="s">
        <v>74</v>
      </c>
      <c r="AR912" t="s">
        <v>2175</v>
      </c>
      <c r="AS912" t="s">
        <v>2176</v>
      </c>
      <c r="AT912" t="s">
        <v>8724</v>
      </c>
      <c r="AU912">
        <v>1991</v>
      </c>
      <c r="AV912">
        <v>35</v>
      </c>
      <c r="AW912" t="s">
        <v>1164</v>
      </c>
      <c r="AX912" t="s">
        <v>74</v>
      </c>
      <c r="AY912" t="s">
        <v>74</v>
      </c>
      <c r="AZ912" t="s">
        <v>74</v>
      </c>
      <c r="BA912" t="s">
        <v>74</v>
      </c>
      <c r="BB912">
        <v>123</v>
      </c>
      <c r="BC912">
        <v>136</v>
      </c>
      <c r="BD912" t="s">
        <v>74</v>
      </c>
      <c r="BE912" t="s">
        <v>9037</v>
      </c>
      <c r="BF912" t="str">
        <f>HYPERLINK("http://dx.doi.org/10.1016/S0304-4203(09)90012-3","http://dx.doi.org/10.1016/S0304-4203(09)90012-3")</f>
        <v>http://dx.doi.org/10.1016/S0304-4203(09)90012-3</v>
      </c>
      <c r="BG912" t="s">
        <v>74</v>
      </c>
      <c r="BH912" t="s">
        <v>74</v>
      </c>
      <c r="BI912">
        <v>14</v>
      </c>
      <c r="BJ912" t="s">
        <v>2177</v>
      </c>
      <c r="BK912" t="s">
        <v>661</v>
      </c>
      <c r="BL912" t="s">
        <v>2178</v>
      </c>
      <c r="BM912" t="s">
        <v>8979</v>
      </c>
      <c r="BN912" t="s">
        <v>74</v>
      </c>
      <c r="BO912" t="s">
        <v>74</v>
      </c>
      <c r="BP912" t="s">
        <v>74</v>
      </c>
      <c r="BQ912" t="s">
        <v>74</v>
      </c>
      <c r="BR912" t="s">
        <v>95</v>
      </c>
      <c r="BS912" t="s">
        <v>9038</v>
      </c>
      <c r="BT912" t="str">
        <f>HYPERLINK("https%3A%2F%2Fwww.webofscience.com%2Fwos%2Fwoscc%2Ffull-record%2FWOS:A1991GZ58500010","View Full Record in Web of Science")</f>
        <v>View Full Record in Web of Science</v>
      </c>
    </row>
    <row r="913" spans="1:72" x14ac:dyDescent="0.15">
      <c r="A913" t="s">
        <v>72</v>
      </c>
      <c r="B913" t="s">
        <v>9039</v>
      </c>
      <c r="C913" t="s">
        <v>74</v>
      </c>
      <c r="D913" t="s">
        <v>74</v>
      </c>
      <c r="E913" t="s">
        <v>74</v>
      </c>
      <c r="F913" t="s">
        <v>9039</v>
      </c>
      <c r="G913" t="s">
        <v>74</v>
      </c>
      <c r="H913" t="s">
        <v>74</v>
      </c>
      <c r="I913" t="s">
        <v>9040</v>
      </c>
      <c r="J913" t="s">
        <v>2167</v>
      </c>
      <c r="K913" t="s">
        <v>74</v>
      </c>
      <c r="L913" t="s">
        <v>74</v>
      </c>
      <c r="M913" t="s">
        <v>77</v>
      </c>
      <c r="N913" t="s">
        <v>647</v>
      </c>
      <c r="O913" t="s">
        <v>8983</v>
      </c>
      <c r="P913" t="s">
        <v>8984</v>
      </c>
      <c r="Q913" t="s">
        <v>8985</v>
      </c>
      <c r="R913" t="s">
        <v>74</v>
      </c>
      <c r="S913" t="s">
        <v>74</v>
      </c>
      <c r="T913" t="s">
        <v>74</v>
      </c>
      <c r="U913" t="s">
        <v>74</v>
      </c>
      <c r="V913" t="s">
        <v>9041</v>
      </c>
      <c r="W913" t="s">
        <v>9042</v>
      </c>
      <c r="X913" t="s">
        <v>9043</v>
      </c>
      <c r="Y913" t="s">
        <v>9044</v>
      </c>
      <c r="Z913" t="s">
        <v>74</v>
      </c>
      <c r="AA913" t="s">
        <v>74</v>
      </c>
      <c r="AB913" t="s">
        <v>74</v>
      </c>
      <c r="AC913" t="s">
        <v>74</v>
      </c>
      <c r="AD913" t="s">
        <v>74</v>
      </c>
      <c r="AE913" t="s">
        <v>74</v>
      </c>
      <c r="AF913" t="s">
        <v>74</v>
      </c>
      <c r="AG913">
        <v>19</v>
      </c>
      <c r="AH913">
        <v>12</v>
      </c>
      <c r="AI913">
        <v>12</v>
      </c>
      <c r="AJ913">
        <v>0</v>
      </c>
      <c r="AK913">
        <v>6</v>
      </c>
      <c r="AL913" t="s">
        <v>271</v>
      </c>
      <c r="AM913" t="s">
        <v>272</v>
      </c>
      <c r="AN913" t="s">
        <v>273</v>
      </c>
      <c r="AO913" t="s">
        <v>2173</v>
      </c>
      <c r="AP913" t="s">
        <v>74</v>
      </c>
      <c r="AQ913" t="s">
        <v>74</v>
      </c>
      <c r="AR913" t="s">
        <v>2175</v>
      </c>
      <c r="AS913" t="s">
        <v>2176</v>
      </c>
      <c r="AT913" t="s">
        <v>8724</v>
      </c>
      <c r="AU913">
        <v>1991</v>
      </c>
      <c r="AV913">
        <v>35</v>
      </c>
      <c r="AW913" t="s">
        <v>1164</v>
      </c>
      <c r="AX913" t="s">
        <v>74</v>
      </c>
      <c r="AY913" t="s">
        <v>74</v>
      </c>
      <c r="AZ913" t="s">
        <v>74</v>
      </c>
      <c r="BA913" t="s">
        <v>74</v>
      </c>
      <c r="BB913">
        <v>137</v>
      </c>
      <c r="BC913">
        <v>150</v>
      </c>
      <c r="BD913" t="s">
        <v>74</v>
      </c>
      <c r="BE913" t="s">
        <v>9045</v>
      </c>
      <c r="BF913" t="str">
        <f>HYPERLINK("http://dx.doi.org/10.1016/S0304-4203(09)90013-5","http://dx.doi.org/10.1016/S0304-4203(09)90013-5")</f>
        <v>http://dx.doi.org/10.1016/S0304-4203(09)90013-5</v>
      </c>
      <c r="BG913" t="s">
        <v>74</v>
      </c>
      <c r="BH913" t="s">
        <v>74</v>
      </c>
      <c r="BI913">
        <v>14</v>
      </c>
      <c r="BJ913" t="s">
        <v>2177</v>
      </c>
      <c r="BK913" t="s">
        <v>661</v>
      </c>
      <c r="BL913" t="s">
        <v>2178</v>
      </c>
      <c r="BM913" t="s">
        <v>8979</v>
      </c>
      <c r="BN913" t="s">
        <v>74</v>
      </c>
      <c r="BO913" t="s">
        <v>74</v>
      </c>
      <c r="BP913" t="s">
        <v>74</v>
      </c>
      <c r="BQ913" t="s">
        <v>74</v>
      </c>
      <c r="BR913" t="s">
        <v>95</v>
      </c>
      <c r="BS913" t="s">
        <v>9046</v>
      </c>
      <c r="BT913" t="str">
        <f>HYPERLINK("https%3A%2F%2Fwww.webofscience.com%2Fwos%2Fwoscc%2Ffull-record%2FWOS:A1991GZ58500011","View Full Record in Web of Science")</f>
        <v>View Full Record in Web of Science</v>
      </c>
    </row>
    <row r="914" spans="1:72" x14ac:dyDescent="0.15">
      <c r="A914" t="s">
        <v>72</v>
      </c>
      <c r="B914" t="s">
        <v>9047</v>
      </c>
      <c r="C914" t="s">
        <v>74</v>
      </c>
      <c r="D914" t="s">
        <v>74</v>
      </c>
      <c r="E914" t="s">
        <v>74</v>
      </c>
      <c r="F914" t="s">
        <v>9047</v>
      </c>
      <c r="G914" t="s">
        <v>74</v>
      </c>
      <c r="H914" t="s">
        <v>74</v>
      </c>
      <c r="I914" t="s">
        <v>9048</v>
      </c>
      <c r="J914" t="s">
        <v>2167</v>
      </c>
      <c r="K914" t="s">
        <v>74</v>
      </c>
      <c r="L914" t="s">
        <v>74</v>
      </c>
      <c r="M914" t="s">
        <v>77</v>
      </c>
      <c r="N914" t="s">
        <v>647</v>
      </c>
      <c r="O914" t="s">
        <v>8983</v>
      </c>
      <c r="P914" t="s">
        <v>8984</v>
      </c>
      <c r="Q914" t="s">
        <v>8985</v>
      </c>
      <c r="R914" t="s">
        <v>74</v>
      </c>
      <c r="S914" t="s">
        <v>74</v>
      </c>
      <c r="T914" t="s">
        <v>74</v>
      </c>
      <c r="U914" t="s">
        <v>9049</v>
      </c>
      <c r="V914" t="s">
        <v>9050</v>
      </c>
      <c r="W914" t="s">
        <v>9051</v>
      </c>
      <c r="X914" t="s">
        <v>654</v>
      </c>
      <c r="Y914" t="s">
        <v>74</v>
      </c>
      <c r="Z914" t="s">
        <v>74</v>
      </c>
      <c r="AA914" t="s">
        <v>74</v>
      </c>
      <c r="AB914" t="s">
        <v>9018</v>
      </c>
      <c r="AC914" t="s">
        <v>74</v>
      </c>
      <c r="AD914" t="s">
        <v>74</v>
      </c>
      <c r="AE914" t="s">
        <v>74</v>
      </c>
      <c r="AF914" t="s">
        <v>74</v>
      </c>
      <c r="AG914">
        <v>34</v>
      </c>
      <c r="AH914">
        <v>24</v>
      </c>
      <c r="AI914">
        <v>24</v>
      </c>
      <c r="AJ914">
        <v>0</v>
      </c>
      <c r="AK914">
        <v>5</v>
      </c>
      <c r="AL914" t="s">
        <v>271</v>
      </c>
      <c r="AM914" t="s">
        <v>272</v>
      </c>
      <c r="AN914" t="s">
        <v>273</v>
      </c>
      <c r="AO914" t="s">
        <v>2173</v>
      </c>
      <c r="AP914" t="s">
        <v>74</v>
      </c>
      <c r="AQ914" t="s">
        <v>74</v>
      </c>
      <c r="AR914" t="s">
        <v>2175</v>
      </c>
      <c r="AS914" t="s">
        <v>2176</v>
      </c>
      <c r="AT914" t="s">
        <v>8724</v>
      </c>
      <c r="AU914">
        <v>1991</v>
      </c>
      <c r="AV914">
        <v>35</v>
      </c>
      <c r="AW914" t="s">
        <v>1164</v>
      </c>
      <c r="AX914" t="s">
        <v>74</v>
      </c>
      <c r="AY914" t="s">
        <v>74</v>
      </c>
      <c r="AZ914" t="s">
        <v>74</v>
      </c>
      <c r="BA914" t="s">
        <v>74</v>
      </c>
      <c r="BB914">
        <v>151</v>
      </c>
      <c r="BC914">
        <v>167</v>
      </c>
      <c r="BD914" t="s">
        <v>74</v>
      </c>
      <c r="BE914" t="s">
        <v>9052</v>
      </c>
      <c r="BF914" t="str">
        <f>HYPERLINK("http://dx.doi.org/10.1016/S0304-4203(09)90014-7","http://dx.doi.org/10.1016/S0304-4203(09)90014-7")</f>
        <v>http://dx.doi.org/10.1016/S0304-4203(09)90014-7</v>
      </c>
      <c r="BG914" t="s">
        <v>74</v>
      </c>
      <c r="BH914" t="s">
        <v>74</v>
      </c>
      <c r="BI914">
        <v>17</v>
      </c>
      <c r="BJ914" t="s">
        <v>2177</v>
      </c>
      <c r="BK914" t="s">
        <v>661</v>
      </c>
      <c r="BL914" t="s">
        <v>2178</v>
      </c>
      <c r="BM914" t="s">
        <v>8979</v>
      </c>
      <c r="BN914" t="s">
        <v>74</v>
      </c>
      <c r="BO914" t="s">
        <v>74</v>
      </c>
      <c r="BP914" t="s">
        <v>74</v>
      </c>
      <c r="BQ914" t="s">
        <v>74</v>
      </c>
      <c r="BR914" t="s">
        <v>95</v>
      </c>
      <c r="BS914" t="s">
        <v>9053</v>
      </c>
      <c r="BT914" t="str">
        <f>HYPERLINK("https%3A%2F%2Fwww.webofscience.com%2Fwos%2Fwoscc%2Ffull-record%2FWOS:A1991GZ58500012","View Full Record in Web of Science")</f>
        <v>View Full Record in Web of Science</v>
      </c>
    </row>
    <row r="915" spans="1:72" x14ac:dyDescent="0.15">
      <c r="A915" t="s">
        <v>72</v>
      </c>
      <c r="B915" t="s">
        <v>9054</v>
      </c>
      <c r="C915" t="s">
        <v>74</v>
      </c>
      <c r="D915" t="s">
        <v>74</v>
      </c>
      <c r="E915" t="s">
        <v>74</v>
      </c>
      <c r="F915" t="s">
        <v>9054</v>
      </c>
      <c r="G915" t="s">
        <v>74</v>
      </c>
      <c r="H915" t="s">
        <v>74</v>
      </c>
      <c r="I915" t="s">
        <v>9055</v>
      </c>
      <c r="J915" t="s">
        <v>2167</v>
      </c>
      <c r="K915" t="s">
        <v>74</v>
      </c>
      <c r="L915" t="s">
        <v>74</v>
      </c>
      <c r="M915" t="s">
        <v>77</v>
      </c>
      <c r="N915" t="s">
        <v>647</v>
      </c>
      <c r="O915" t="s">
        <v>8983</v>
      </c>
      <c r="P915" t="s">
        <v>8984</v>
      </c>
      <c r="Q915" t="s">
        <v>8985</v>
      </c>
      <c r="R915" t="s">
        <v>74</v>
      </c>
      <c r="S915" t="s">
        <v>74</v>
      </c>
      <c r="T915" t="s">
        <v>74</v>
      </c>
      <c r="U915" t="s">
        <v>9056</v>
      </c>
      <c r="V915" t="s">
        <v>9057</v>
      </c>
      <c r="W915" t="s">
        <v>9058</v>
      </c>
      <c r="X915" t="s">
        <v>6428</v>
      </c>
      <c r="Y915" t="s">
        <v>9059</v>
      </c>
      <c r="Z915" t="s">
        <v>74</v>
      </c>
      <c r="AA915" t="s">
        <v>74</v>
      </c>
      <c r="AB915" t="s">
        <v>74</v>
      </c>
      <c r="AC915" t="s">
        <v>74</v>
      </c>
      <c r="AD915" t="s">
        <v>74</v>
      </c>
      <c r="AE915" t="s">
        <v>74</v>
      </c>
      <c r="AF915" t="s">
        <v>74</v>
      </c>
      <c r="AG915">
        <v>22</v>
      </c>
      <c r="AH915">
        <v>24</v>
      </c>
      <c r="AI915">
        <v>27</v>
      </c>
      <c r="AJ915">
        <v>0</v>
      </c>
      <c r="AK915">
        <v>9</v>
      </c>
      <c r="AL915" t="s">
        <v>271</v>
      </c>
      <c r="AM915" t="s">
        <v>272</v>
      </c>
      <c r="AN915" t="s">
        <v>273</v>
      </c>
      <c r="AO915" t="s">
        <v>2173</v>
      </c>
      <c r="AP915" t="s">
        <v>74</v>
      </c>
      <c r="AQ915" t="s">
        <v>74</v>
      </c>
      <c r="AR915" t="s">
        <v>2175</v>
      </c>
      <c r="AS915" t="s">
        <v>2176</v>
      </c>
      <c r="AT915" t="s">
        <v>8724</v>
      </c>
      <c r="AU915">
        <v>1991</v>
      </c>
      <c r="AV915">
        <v>35</v>
      </c>
      <c r="AW915" t="s">
        <v>1164</v>
      </c>
      <c r="AX915" t="s">
        <v>74</v>
      </c>
      <c r="AY915" t="s">
        <v>74</v>
      </c>
      <c r="AZ915" t="s">
        <v>74</v>
      </c>
      <c r="BA915" t="s">
        <v>74</v>
      </c>
      <c r="BB915">
        <v>169</v>
      </c>
      <c r="BC915">
        <v>177</v>
      </c>
      <c r="BD915" t="s">
        <v>74</v>
      </c>
      <c r="BE915" t="s">
        <v>9060</v>
      </c>
      <c r="BF915" t="str">
        <f>HYPERLINK("http://dx.doi.org/10.1016/S0304-4203(09)90015-9","http://dx.doi.org/10.1016/S0304-4203(09)90015-9")</f>
        <v>http://dx.doi.org/10.1016/S0304-4203(09)90015-9</v>
      </c>
      <c r="BG915" t="s">
        <v>74</v>
      </c>
      <c r="BH915" t="s">
        <v>74</v>
      </c>
      <c r="BI915">
        <v>9</v>
      </c>
      <c r="BJ915" t="s">
        <v>2177</v>
      </c>
      <c r="BK915" t="s">
        <v>661</v>
      </c>
      <c r="BL915" t="s">
        <v>2178</v>
      </c>
      <c r="BM915" t="s">
        <v>8979</v>
      </c>
      <c r="BN915" t="s">
        <v>74</v>
      </c>
      <c r="BO915" t="s">
        <v>74</v>
      </c>
      <c r="BP915" t="s">
        <v>74</v>
      </c>
      <c r="BQ915" t="s">
        <v>74</v>
      </c>
      <c r="BR915" t="s">
        <v>95</v>
      </c>
      <c r="BS915" t="s">
        <v>9061</v>
      </c>
      <c r="BT915" t="str">
        <f>HYPERLINK("https%3A%2F%2Fwww.webofscience.com%2Fwos%2Fwoscc%2Ffull-record%2FWOS:A1991GZ58500013","View Full Record in Web of Science")</f>
        <v>View Full Record in Web of Science</v>
      </c>
    </row>
    <row r="916" spans="1:72" x14ac:dyDescent="0.15">
      <c r="A916" t="s">
        <v>72</v>
      </c>
      <c r="B916" t="s">
        <v>9062</v>
      </c>
      <c r="C916" t="s">
        <v>74</v>
      </c>
      <c r="D916" t="s">
        <v>74</v>
      </c>
      <c r="E916" t="s">
        <v>74</v>
      </c>
      <c r="F916" t="s">
        <v>9062</v>
      </c>
      <c r="G916" t="s">
        <v>74</v>
      </c>
      <c r="H916" t="s">
        <v>74</v>
      </c>
      <c r="I916" t="s">
        <v>9063</v>
      </c>
      <c r="J916" t="s">
        <v>2167</v>
      </c>
      <c r="K916" t="s">
        <v>74</v>
      </c>
      <c r="L916" t="s">
        <v>74</v>
      </c>
      <c r="M916" t="s">
        <v>77</v>
      </c>
      <c r="N916" t="s">
        <v>647</v>
      </c>
      <c r="O916" t="s">
        <v>8983</v>
      </c>
      <c r="P916" t="s">
        <v>8984</v>
      </c>
      <c r="Q916" t="s">
        <v>8985</v>
      </c>
      <c r="R916" t="s">
        <v>74</v>
      </c>
      <c r="S916" t="s">
        <v>74</v>
      </c>
      <c r="T916" t="s">
        <v>74</v>
      </c>
      <c r="U916" t="s">
        <v>9064</v>
      </c>
      <c r="V916" t="s">
        <v>9065</v>
      </c>
      <c r="W916" t="s">
        <v>9066</v>
      </c>
      <c r="X916" t="s">
        <v>9067</v>
      </c>
      <c r="Y916" t="s">
        <v>9068</v>
      </c>
      <c r="Z916" t="s">
        <v>74</v>
      </c>
      <c r="AA916" t="s">
        <v>9069</v>
      </c>
      <c r="AB916" t="s">
        <v>74</v>
      </c>
      <c r="AC916" t="s">
        <v>74</v>
      </c>
      <c r="AD916" t="s">
        <v>74</v>
      </c>
      <c r="AE916" t="s">
        <v>74</v>
      </c>
      <c r="AF916" t="s">
        <v>74</v>
      </c>
      <c r="AG916">
        <v>14</v>
      </c>
      <c r="AH916">
        <v>4</v>
      </c>
      <c r="AI916">
        <v>4</v>
      </c>
      <c r="AJ916">
        <v>0</v>
      </c>
      <c r="AK916">
        <v>0</v>
      </c>
      <c r="AL916" t="s">
        <v>271</v>
      </c>
      <c r="AM916" t="s">
        <v>272</v>
      </c>
      <c r="AN916" t="s">
        <v>273</v>
      </c>
      <c r="AO916" t="s">
        <v>2173</v>
      </c>
      <c r="AP916" t="s">
        <v>74</v>
      </c>
      <c r="AQ916" t="s">
        <v>74</v>
      </c>
      <c r="AR916" t="s">
        <v>2175</v>
      </c>
      <c r="AS916" t="s">
        <v>2176</v>
      </c>
      <c r="AT916" t="s">
        <v>8724</v>
      </c>
      <c r="AU916">
        <v>1991</v>
      </c>
      <c r="AV916">
        <v>35</v>
      </c>
      <c r="AW916" t="s">
        <v>1164</v>
      </c>
      <c r="AX916" t="s">
        <v>74</v>
      </c>
      <c r="AY916" t="s">
        <v>74</v>
      </c>
      <c r="AZ916" t="s">
        <v>74</v>
      </c>
      <c r="BA916" t="s">
        <v>74</v>
      </c>
      <c r="BB916">
        <v>179</v>
      </c>
      <c r="BC916">
        <v>187</v>
      </c>
      <c r="BD916" t="s">
        <v>74</v>
      </c>
      <c r="BE916" t="s">
        <v>9070</v>
      </c>
      <c r="BF916" t="str">
        <f>HYPERLINK("http://dx.doi.org/10.1016/S0304-4203(09)90016-0","http://dx.doi.org/10.1016/S0304-4203(09)90016-0")</f>
        <v>http://dx.doi.org/10.1016/S0304-4203(09)90016-0</v>
      </c>
      <c r="BG916" t="s">
        <v>74</v>
      </c>
      <c r="BH916" t="s">
        <v>74</v>
      </c>
      <c r="BI916">
        <v>9</v>
      </c>
      <c r="BJ916" t="s">
        <v>2177</v>
      </c>
      <c r="BK916" t="s">
        <v>661</v>
      </c>
      <c r="BL916" t="s">
        <v>2178</v>
      </c>
      <c r="BM916" t="s">
        <v>8979</v>
      </c>
      <c r="BN916" t="s">
        <v>74</v>
      </c>
      <c r="BO916" t="s">
        <v>74</v>
      </c>
      <c r="BP916" t="s">
        <v>74</v>
      </c>
      <c r="BQ916" t="s">
        <v>74</v>
      </c>
      <c r="BR916" t="s">
        <v>95</v>
      </c>
      <c r="BS916" t="s">
        <v>9071</v>
      </c>
      <c r="BT916" t="str">
        <f>HYPERLINK("https%3A%2F%2Fwww.webofscience.com%2Fwos%2Fwoscc%2Ffull-record%2FWOS:A1991GZ58500014","View Full Record in Web of Science")</f>
        <v>View Full Record in Web of Science</v>
      </c>
    </row>
    <row r="917" spans="1:72" x14ac:dyDescent="0.15">
      <c r="A917" t="s">
        <v>72</v>
      </c>
      <c r="B917" t="s">
        <v>9072</v>
      </c>
      <c r="C917" t="s">
        <v>74</v>
      </c>
      <c r="D917" t="s">
        <v>74</v>
      </c>
      <c r="E917" t="s">
        <v>74</v>
      </c>
      <c r="F917" t="s">
        <v>9072</v>
      </c>
      <c r="G917" t="s">
        <v>74</v>
      </c>
      <c r="H917" t="s">
        <v>74</v>
      </c>
      <c r="I917" t="s">
        <v>9073</v>
      </c>
      <c r="J917" t="s">
        <v>2167</v>
      </c>
      <c r="K917" t="s">
        <v>74</v>
      </c>
      <c r="L917" t="s">
        <v>74</v>
      </c>
      <c r="M917" t="s">
        <v>77</v>
      </c>
      <c r="N917" t="s">
        <v>78</v>
      </c>
      <c r="O917" t="s">
        <v>74</v>
      </c>
      <c r="P917" t="s">
        <v>74</v>
      </c>
      <c r="Q917" t="s">
        <v>74</v>
      </c>
      <c r="R917" t="s">
        <v>74</v>
      </c>
      <c r="S917" t="s">
        <v>74</v>
      </c>
      <c r="T917" t="s">
        <v>74</v>
      </c>
      <c r="U917" t="s">
        <v>9074</v>
      </c>
      <c r="V917" t="s">
        <v>9075</v>
      </c>
      <c r="W917" t="s">
        <v>74</v>
      </c>
      <c r="X917" t="s">
        <v>74</v>
      </c>
      <c r="Y917" t="s">
        <v>9076</v>
      </c>
      <c r="Z917" t="s">
        <v>74</v>
      </c>
      <c r="AA917" t="s">
        <v>9077</v>
      </c>
      <c r="AB917" t="s">
        <v>9078</v>
      </c>
      <c r="AC917" t="s">
        <v>74</v>
      </c>
      <c r="AD917" t="s">
        <v>74</v>
      </c>
      <c r="AE917" t="s">
        <v>74</v>
      </c>
      <c r="AF917" t="s">
        <v>74</v>
      </c>
      <c r="AG917">
        <v>17</v>
      </c>
      <c r="AH917">
        <v>6</v>
      </c>
      <c r="AI917">
        <v>6</v>
      </c>
      <c r="AJ917">
        <v>0</v>
      </c>
      <c r="AK917">
        <v>0</v>
      </c>
      <c r="AL917" t="s">
        <v>271</v>
      </c>
      <c r="AM917" t="s">
        <v>272</v>
      </c>
      <c r="AN917" t="s">
        <v>273</v>
      </c>
      <c r="AO917" t="s">
        <v>2173</v>
      </c>
      <c r="AP917" t="s">
        <v>74</v>
      </c>
      <c r="AQ917" t="s">
        <v>74</v>
      </c>
      <c r="AR917" t="s">
        <v>2175</v>
      </c>
      <c r="AS917" t="s">
        <v>2176</v>
      </c>
      <c r="AT917" t="s">
        <v>8724</v>
      </c>
      <c r="AU917">
        <v>1991</v>
      </c>
      <c r="AV917">
        <v>35</v>
      </c>
      <c r="AW917" t="s">
        <v>1164</v>
      </c>
      <c r="AX917" t="s">
        <v>74</v>
      </c>
      <c r="AY917" t="s">
        <v>74</v>
      </c>
      <c r="AZ917" t="s">
        <v>74</v>
      </c>
      <c r="BA917" t="s">
        <v>74</v>
      </c>
      <c r="BB917">
        <v>189</v>
      </c>
      <c r="BC917">
        <v>197</v>
      </c>
      <c r="BD917" t="s">
        <v>74</v>
      </c>
      <c r="BE917" t="s">
        <v>9079</v>
      </c>
      <c r="BF917" t="str">
        <f>HYPERLINK("http://dx.doi.org/10.1016/S0304-4203(09)90017-2","http://dx.doi.org/10.1016/S0304-4203(09)90017-2")</f>
        <v>http://dx.doi.org/10.1016/S0304-4203(09)90017-2</v>
      </c>
      <c r="BG917" t="s">
        <v>74</v>
      </c>
      <c r="BH917" t="s">
        <v>74</v>
      </c>
      <c r="BI917">
        <v>9</v>
      </c>
      <c r="BJ917" t="s">
        <v>2177</v>
      </c>
      <c r="BK917" t="s">
        <v>92</v>
      </c>
      <c r="BL917" t="s">
        <v>2178</v>
      </c>
      <c r="BM917" t="s">
        <v>8979</v>
      </c>
      <c r="BN917" t="s">
        <v>74</v>
      </c>
      <c r="BO917" t="s">
        <v>74</v>
      </c>
      <c r="BP917" t="s">
        <v>74</v>
      </c>
      <c r="BQ917" t="s">
        <v>74</v>
      </c>
      <c r="BR917" t="s">
        <v>95</v>
      </c>
      <c r="BS917" t="s">
        <v>9080</v>
      </c>
      <c r="BT917" t="str">
        <f>HYPERLINK("https%3A%2F%2Fwww.webofscience.com%2Fwos%2Fwoscc%2Ffull-record%2FWOS:A1991GZ58500015","View Full Record in Web of Science")</f>
        <v>View Full Record in Web of Science</v>
      </c>
    </row>
    <row r="918" spans="1:72" x14ac:dyDescent="0.15">
      <c r="A918" t="s">
        <v>72</v>
      </c>
      <c r="B918" t="s">
        <v>9081</v>
      </c>
      <c r="C918" t="s">
        <v>74</v>
      </c>
      <c r="D918" t="s">
        <v>74</v>
      </c>
      <c r="E918" t="s">
        <v>74</v>
      </c>
      <c r="F918" t="s">
        <v>9081</v>
      </c>
      <c r="G918" t="s">
        <v>74</v>
      </c>
      <c r="H918" t="s">
        <v>74</v>
      </c>
      <c r="I918" t="s">
        <v>9082</v>
      </c>
      <c r="J918" t="s">
        <v>2167</v>
      </c>
      <c r="K918" t="s">
        <v>74</v>
      </c>
      <c r="L918" t="s">
        <v>74</v>
      </c>
      <c r="M918" t="s">
        <v>77</v>
      </c>
      <c r="N918" t="s">
        <v>647</v>
      </c>
      <c r="O918" t="s">
        <v>8983</v>
      </c>
      <c r="P918" t="s">
        <v>8984</v>
      </c>
      <c r="Q918" t="s">
        <v>8985</v>
      </c>
      <c r="R918" t="s">
        <v>74</v>
      </c>
      <c r="S918" t="s">
        <v>74</v>
      </c>
      <c r="T918" t="s">
        <v>74</v>
      </c>
      <c r="U918" t="s">
        <v>9083</v>
      </c>
      <c r="V918" t="s">
        <v>9084</v>
      </c>
      <c r="W918" t="s">
        <v>9066</v>
      </c>
      <c r="X918" t="s">
        <v>9067</v>
      </c>
      <c r="Y918" t="s">
        <v>9085</v>
      </c>
      <c r="Z918" t="s">
        <v>74</v>
      </c>
      <c r="AA918" t="s">
        <v>74</v>
      </c>
      <c r="AB918" t="s">
        <v>74</v>
      </c>
      <c r="AC918" t="s">
        <v>74</v>
      </c>
      <c r="AD918" t="s">
        <v>74</v>
      </c>
      <c r="AE918" t="s">
        <v>74</v>
      </c>
      <c r="AF918" t="s">
        <v>74</v>
      </c>
      <c r="AG918">
        <v>20</v>
      </c>
      <c r="AH918">
        <v>78</v>
      </c>
      <c r="AI918">
        <v>82</v>
      </c>
      <c r="AJ918">
        <v>0</v>
      </c>
      <c r="AK918">
        <v>1</v>
      </c>
      <c r="AL918" t="s">
        <v>271</v>
      </c>
      <c r="AM918" t="s">
        <v>272</v>
      </c>
      <c r="AN918" t="s">
        <v>273</v>
      </c>
      <c r="AO918" t="s">
        <v>2173</v>
      </c>
      <c r="AP918" t="s">
        <v>74</v>
      </c>
      <c r="AQ918" t="s">
        <v>74</v>
      </c>
      <c r="AR918" t="s">
        <v>2175</v>
      </c>
      <c r="AS918" t="s">
        <v>2176</v>
      </c>
      <c r="AT918" t="s">
        <v>8724</v>
      </c>
      <c r="AU918">
        <v>1991</v>
      </c>
      <c r="AV918">
        <v>35</v>
      </c>
      <c r="AW918" t="s">
        <v>1164</v>
      </c>
      <c r="AX918" t="s">
        <v>74</v>
      </c>
      <c r="AY918" t="s">
        <v>74</v>
      </c>
      <c r="AZ918" t="s">
        <v>74</v>
      </c>
      <c r="BA918" t="s">
        <v>74</v>
      </c>
      <c r="BB918">
        <v>199</v>
      </c>
      <c r="BC918">
        <v>217</v>
      </c>
      <c r="BD918" t="s">
        <v>74</v>
      </c>
      <c r="BE918" t="s">
        <v>9086</v>
      </c>
      <c r="BF918" t="str">
        <f>HYPERLINK("http://dx.doi.org/10.1016/S0304-4203(09)90018-4","http://dx.doi.org/10.1016/S0304-4203(09)90018-4")</f>
        <v>http://dx.doi.org/10.1016/S0304-4203(09)90018-4</v>
      </c>
      <c r="BG918" t="s">
        <v>74</v>
      </c>
      <c r="BH918" t="s">
        <v>74</v>
      </c>
      <c r="BI918">
        <v>19</v>
      </c>
      <c r="BJ918" t="s">
        <v>2177</v>
      </c>
      <c r="BK918" t="s">
        <v>661</v>
      </c>
      <c r="BL918" t="s">
        <v>2178</v>
      </c>
      <c r="BM918" t="s">
        <v>8979</v>
      </c>
      <c r="BN918" t="s">
        <v>74</v>
      </c>
      <c r="BO918" t="s">
        <v>74</v>
      </c>
      <c r="BP918" t="s">
        <v>74</v>
      </c>
      <c r="BQ918" t="s">
        <v>74</v>
      </c>
      <c r="BR918" t="s">
        <v>95</v>
      </c>
      <c r="BS918" t="s">
        <v>9087</v>
      </c>
      <c r="BT918" t="str">
        <f>HYPERLINK("https%3A%2F%2Fwww.webofscience.com%2Fwos%2Fwoscc%2Ffull-record%2FWOS:A1991GZ58500016","View Full Record in Web of Science")</f>
        <v>View Full Record in Web of Science</v>
      </c>
    </row>
    <row r="919" spans="1:72" x14ac:dyDescent="0.15">
      <c r="A919" t="s">
        <v>72</v>
      </c>
      <c r="B919" t="s">
        <v>9088</v>
      </c>
      <c r="C919" t="s">
        <v>74</v>
      </c>
      <c r="D919" t="s">
        <v>74</v>
      </c>
      <c r="E919" t="s">
        <v>74</v>
      </c>
      <c r="F919" t="s">
        <v>9088</v>
      </c>
      <c r="G919" t="s">
        <v>74</v>
      </c>
      <c r="H919" t="s">
        <v>74</v>
      </c>
      <c r="I919" t="s">
        <v>9089</v>
      </c>
      <c r="J919" t="s">
        <v>2167</v>
      </c>
      <c r="K919" t="s">
        <v>74</v>
      </c>
      <c r="L919" t="s">
        <v>74</v>
      </c>
      <c r="M919" t="s">
        <v>77</v>
      </c>
      <c r="N919" t="s">
        <v>647</v>
      </c>
      <c r="O919" t="s">
        <v>8983</v>
      </c>
      <c r="P919" t="s">
        <v>8984</v>
      </c>
      <c r="Q919" t="s">
        <v>8985</v>
      </c>
      <c r="R919" t="s">
        <v>74</v>
      </c>
      <c r="S919" t="s">
        <v>74</v>
      </c>
      <c r="T919" t="s">
        <v>74</v>
      </c>
      <c r="U919" t="s">
        <v>9090</v>
      </c>
      <c r="V919" t="s">
        <v>9091</v>
      </c>
      <c r="W919" t="s">
        <v>9092</v>
      </c>
      <c r="X919" t="s">
        <v>74</v>
      </c>
      <c r="Y919" t="s">
        <v>9093</v>
      </c>
      <c r="Z919" t="s">
        <v>74</v>
      </c>
      <c r="AA919" t="s">
        <v>74</v>
      </c>
      <c r="AB919" t="s">
        <v>74</v>
      </c>
      <c r="AC919" t="s">
        <v>74</v>
      </c>
      <c r="AD919" t="s">
        <v>74</v>
      </c>
      <c r="AE919" t="s">
        <v>74</v>
      </c>
      <c r="AF919" t="s">
        <v>74</v>
      </c>
      <c r="AG919">
        <v>61</v>
      </c>
      <c r="AH919">
        <v>99</v>
      </c>
      <c r="AI919">
        <v>106</v>
      </c>
      <c r="AJ919">
        <v>0</v>
      </c>
      <c r="AK919">
        <v>15</v>
      </c>
      <c r="AL919" t="s">
        <v>271</v>
      </c>
      <c r="AM919" t="s">
        <v>272</v>
      </c>
      <c r="AN919" t="s">
        <v>273</v>
      </c>
      <c r="AO919" t="s">
        <v>2173</v>
      </c>
      <c r="AP919" t="s">
        <v>74</v>
      </c>
      <c r="AQ919" t="s">
        <v>74</v>
      </c>
      <c r="AR919" t="s">
        <v>2175</v>
      </c>
      <c r="AS919" t="s">
        <v>2176</v>
      </c>
      <c r="AT919" t="s">
        <v>8724</v>
      </c>
      <c r="AU919">
        <v>1991</v>
      </c>
      <c r="AV919">
        <v>35</v>
      </c>
      <c r="AW919" t="s">
        <v>1164</v>
      </c>
      <c r="AX919" t="s">
        <v>74</v>
      </c>
      <c r="AY919" t="s">
        <v>74</v>
      </c>
      <c r="AZ919" t="s">
        <v>74</v>
      </c>
      <c r="BA919" t="s">
        <v>74</v>
      </c>
      <c r="BB919">
        <v>219</v>
      </c>
      <c r="BC919">
        <v>243</v>
      </c>
      <c r="BD919" t="s">
        <v>74</v>
      </c>
      <c r="BE919" t="s">
        <v>9094</v>
      </c>
      <c r="BF919" t="str">
        <f>HYPERLINK("http://dx.doi.org/10.1016/S0304-4203(09)90019-6","http://dx.doi.org/10.1016/S0304-4203(09)90019-6")</f>
        <v>http://dx.doi.org/10.1016/S0304-4203(09)90019-6</v>
      </c>
      <c r="BG919" t="s">
        <v>74</v>
      </c>
      <c r="BH919" t="s">
        <v>74</v>
      </c>
      <c r="BI919">
        <v>25</v>
      </c>
      <c r="BJ919" t="s">
        <v>2177</v>
      </c>
      <c r="BK919" t="s">
        <v>661</v>
      </c>
      <c r="BL919" t="s">
        <v>2178</v>
      </c>
      <c r="BM919" t="s">
        <v>8979</v>
      </c>
      <c r="BN919" t="s">
        <v>74</v>
      </c>
      <c r="BO919" t="s">
        <v>362</v>
      </c>
      <c r="BP919" t="s">
        <v>74</v>
      </c>
      <c r="BQ919" t="s">
        <v>74</v>
      </c>
      <c r="BR919" t="s">
        <v>95</v>
      </c>
      <c r="BS919" t="s">
        <v>9095</v>
      </c>
      <c r="BT919" t="str">
        <f>HYPERLINK("https%3A%2F%2Fwww.webofscience.com%2Fwos%2Fwoscc%2Ffull-record%2FWOS:A1991GZ58500017","View Full Record in Web of Science")</f>
        <v>View Full Record in Web of Science</v>
      </c>
    </row>
    <row r="920" spans="1:72" x14ac:dyDescent="0.15">
      <c r="A920" t="s">
        <v>72</v>
      </c>
      <c r="B920" t="s">
        <v>9096</v>
      </c>
      <c r="C920" t="s">
        <v>74</v>
      </c>
      <c r="D920" t="s">
        <v>74</v>
      </c>
      <c r="E920" t="s">
        <v>74</v>
      </c>
      <c r="F920" t="s">
        <v>9096</v>
      </c>
      <c r="G920" t="s">
        <v>74</v>
      </c>
      <c r="H920" t="s">
        <v>74</v>
      </c>
      <c r="I920" t="s">
        <v>9097</v>
      </c>
      <c r="J920" t="s">
        <v>2167</v>
      </c>
      <c r="K920" t="s">
        <v>74</v>
      </c>
      <c r="L920" t="s">
        <v>74</v>
      </c>
      <c r="M920" t="s">
        <v>77</v>
      </c>
      <c r="N920" t="s">
        <v>647</v>
      </c>
      <c r="O920" t="s">
        <v>8983</v>
      </c>
      <c r="P920" t="s">
        <v>8984</v>
      </c>
      <c r="Q920" t="s">
        <v>8985</v>
      </c>
      <c r="R920" t="s">
        <v>74</v>
      </c>
      <c r="S920" t="s">
        <v>74</v>
      </c>
      <c r="T920" t="s">
        <v>74</v>
      </c>
      <c r="U920" t="s">
        <v>9098</v>
      </c>
      <c r="V920" t="s">
        <v>9099</v>
      </c>
      <c r="W920" t="s">
        <v>9100</v>
      </c>
      <c r="X920" t="s">
        <v>9101</v>
      </c>
      <c r="Y920" t="s">
        <v>7982</v>
      </c>
      <c r="Z920" t="s">
        <v>74</v>
      </c>
      <c r="AA920" t="s">
        <v>74</v>
      </c>
      <c r="AB920" t="s">
        <v>74</v>
      </c>
      <c r="AC920" t="s">
        <v>74</v>
      </c>
      <c r="AD920" t="s">
        <v>74</v>
      </c>
      <c r="AE920" t="s">
        <v>74</v>
      </c>
      <c r="AF920" t="s">
        <v>74</v>
      </c>
      <c r="AG920">
        <v>37</v>
      </c>
      <c r="AH920">
        <v>34</v>
      </c>
      <c r="AI920">
        <v>36</v>
      </c>
      <c r="AJ920">
        <v>0</v>
      </c>
      <c r="AK920">
        <v>8</v>
      </c>
      <c r="AL920" t="s">
        <v>271</v>
      </c>
      <c r="AM920" t="s">
        <v>272</v>
      </c>
      <c r="AN920" t="s">
        <v>273</v>
      </c>
      <c r="AO920" t="s">
        <v>2173</v>
      </c>
      <c r="AP920" t="s">
        <v>74</v>
      </c>
      <c r="AQ920" t="s">
        <v>74</v>
      </c>
      <c r="AR920" t="s">
        <v>2175</v>
      </c>
      <c r="AS920" t="s">
        <v>2176</v>
      </c>
      <c r="AT920" t="s">
        <v>8724</v>
      </c>
      <c r="AU920">
        <v>1991</v>
      </c>
      <c r="AV920">
        <v>35</v>
      </c>
      <c r="AW920" t="s">
        <v>1164</v>
      </c>
      <c r="AX920" t="s">
        <v>74</v>
      </c>
      <c r="AY920" t="s">
        <v>74</v>
      </c>
      <c r="AZ920" t="s">
        <v>74</v>
      </c>
      <c r="BA920" t="s">
        <v>74</v>
      </c>
      <c r="BB920">
        <v>245</v>
      </c>
      <c r="BC920">
        <v>257</v>
      </c>
      <c r="BD920" t="s">
        <v>74</v>
      </c>
      <c r="BE920" t="s">
        <v>9102</v>
      </c>
      <c r="BF920" t="str">
        <f>HYPERLINK("http://dx.doi.org/10.1016/S0304-4203(09)90020-2","http://dx.doi.org/10.1016/S0304-4203(09)90020-2")</f>
        <v>http://dx.doi.org/10.1016/S0304-4203(09)90020-2</v>
      </c>
      <c r="BG920" t="s">
        <v>74</v>
      </c>
      <c r="BH920" t="s">
        <v>74</v>
      </c>
      <c r="BI920">
        <v>13</v>
      </c>
      <c r="BJ920" t="s">
        <v>2177</v>
      </c>
      <c r="BK920" t="s">
        <v>661</v>
      </c>
      <c r="BL920" t="s">
        <v>2178</v>
      </c>
      <c r="BM920" t="s">
        <v>8979</v>
      </c>
      <c r="BN920" t="s">
        <v>74</v>
      </c>
      <c r="BO920" t="s">
        <v>74</v>
      </c>
      <c r="BP920" t="s">
        <v>74</v>
      </c>
      <c r="BQ920" t="s">
        <v>74</v>
      </c>
      <c r="BR920" t="s">
        <v>95</v>
      </c>
      <c r="BS920" t="s">
        <v>9103</v>
      </c>
      <c r="BT920" t="str">
        <f>HYPERLINK("https%3A%2F%2Fwww.webofscience.com%2Fwos%2Fwoscc%2Ffull-record%2FWOS:A1991GZ58500018","View Full Record in Web of Science")</f>
        <v>View Full Record in Web of Science</v>
      </c>
    </row>
    <row r="921" spans="1:72" x14ac:dyDescent="0.15">
      <c r="A921" t="s">
        <v>72</v>
      </c>
      <c r="B921" t="s">
        <v>9104</v>
      </c>
      <c r="C921" t="s">
        <v>74</v>
      </c>
      <c r="D921" t="s">
        <v>74</v>
      </c>
      <c r="E921" t="s">
        <v>74</v>
      </c>
      <c r="F921" t="s">
        <v>9104</v>
      </c>
      <c r="G921" t="s">
        <v>74</v>
      </c>
      <c r="H921" t="s">
        <v>74</v>
      </c>
      <c r="I921" t="s">
        <v>9105</v>
      </c>
      <c r="J921" t="s">
        <v>2167</v>
      </c>
      <c r="K921" t="s">
        <v>74</v>
      </c>
      <c r="L921" t="s">
        <v>74</v>
      </c>
      <c r="M921" t="s">
        <v>77</v>
      </c>
      <c r="N921" t="s">
        <v>78</v>
      </c>
      <c r="O921" t="s">
        <v>74</v>
      </c>
      <c r="P921" t="s">
        <v>74</v>
      </c>
      <c r="Q921" t="s">
        <v>74</v>
      </c>
      <c r="R921" t="s">
        <v>74</v>
      </c>
      <c r="S921" t="s">
        <v>74</v>
      </c>
      <c r="T921" t="s">
        <v>74</v>
      </c>
      <c r="U921" t="s">
        <v>9106</v>
      </c>
      <c r="V921" t="s">
        <v>9107</v>
      </c>
      <c r="W921" t="s">
        <v>9108</v>
      </c>
      <c r="X921" t="s">
        <v>9109</v>
      </c>
      <c r="Y921" t="s">
        <v>9110</v>
      </c>
      <c r="Z921" t="s">
        <v>74</v>
      </c>
      <c r="AA921" t="s">
        <v>74</v>
      </c>
      <c r="AB921" t="s">
        <v>74</v>
      </c>
      <c r="AC921" t="s">
        <v>74</v>
      </c>
      <c r="AD921" t="s">
        <v>74</v>
      </c>
      <c r="AE921" t="s">
        <v>74</v>
      </c>
      <c r="AF921" t="s">
        <v>74</v>
      </c>
      <c r="AG921">
        <v>32</v>
      </c>
      <c r="AH921">
        <v>81</v>
      </c>
      <c r="AI921">
        <v>92</v>
      </c>
      <c r="AJ921">
        <v>1</v>
      </c>
      <c r="AK921">
        <v>9</v>
      </c>
      <c r="AL921" t="s">
        <v>8976</v>
      </c>
      <c r="AM921" t="s">
        <v>272</v>
      </c>
      <c r="AN921" t="s">
        <v>8977</v>
      </c>
      <c r="AO921" t="s">
        <v>2173</v>
      </c>
      <c r="AP921" t="s">
        <v>2174</v>
      </c>
      <c r="AQ921" t="s">
        <v>74</v>
      </c>
      <c r="AR921" t="s">
        <v>2175</v>
      </c>
      <c r="AS921" t="s">
        <v>2176</v>
      </c>
      <c r="AT921" t="s">
        <v>8724</v>
      </c>
      <c r="AU921">
        <v>1991</v>
      </c>
      <c r="AV921">
        <v>35</v>
      </c>
      <c r="AW921" t="s">
        <v>1164</v>
      </c>
      <c r="AX921" t="s">
        <v>74</v>
      </c>
      <c r="AY921" t="s">
        <v>74</v>
      </c>
      <c r="AZ921" t="s">
        <v>74</v>
      </c>
      <c r="BA921" t="s">
        <v>74</v>
      </c>
      <c r="BB921">
        <v>259</v>
      </c>
      <c r="BC921">
        <v>271</v>
      </c>
      <c r="BD921" t="s">
        <v>74</v>
      </c>
      <c r="BE921" t="s">
        <v>9111</v>
      </c>
      <c r="BF921" t="str">
        <f>HYPERLINK("http://dx.doi.org/10.1016/S0304-4203(09)90021-4","http://dx.doi.org/10.1016/S0304-4203(09)90021-4")</f>
        <v>http://dx.doi.org/10.1016/S0304-4203(09)90021-4</v>
      </c>
      <c r="BG921" t="s">
        <v>74</v>
      </c>
      <c r="BH921" t="s">
        <v>74</v>
      </c>
      <c r="BI921">
        <v>13</v>
      </c>
      <c r="BJ921" t="s">
        <v>2177</v>
      </c>
      <c r="BK921" t="s">
        <v>92</v>
      </c>
      <c r="BL921" t="s">
        <v>2178</v>
      </c>
      <c r="BM921" t="s">
        <v>8979</v>
      </c>
      <c r="BN921" t="s">
        <v>74</v>
      </c>
      <c r="BO921" t="s">
        <v>74</v>
      </c>
      <c r="BP921" t="s">
        <v>74</v>
      </c>
      <c r="BQ921" t="s">
        <v>74</v>
      </c>
      <c r="BR921" t="s">
        <v>95</v>
      </c>
      <c r="BS921" t="s">
        <v>9112</v>
      </c>
      <c r="BT921" t="str">
        <f>HYPERLINK("https%3A%2F%2Fwww.webofscience.com%2Fwos%2Fwoscc%2Ffull-record%2FWOS:A1991GZ58500019","View Full Record in Web of Science")</f>
        <v>View Full Record in Web of Science</v>
      </c>
    </row>
    <row r="922" spans="1:72" x14ac:dyDescent="0.15">
      <c r="A922" t="s">
        <v>72</v>
      </c>
      <c r="B922" t="s">
        <v>9113</v>
      </c>
      <c r="C922" t="s">
        <v>74</v>
      </c>
      <c r="D922" t="s">
        <v>74</v>
      </c>
      <c r="E922" t="s">
        <v>74</v>
      </c>
      <c r="F922" t="s">
        <v>9113</v>
      </c>
      <c r="G922" t="s">
        <v>74</v>
      </c>
      <c r="H922" t="s">
        <v>74</v>
      </c>
      <c r="I922" t="s">
        <v>9114</v>
      </c>
      <c r="J922" t="s">
        <v>2167</v>
      </c>
      <c r="K922" t="s">
        <v>74</v>
      </c>
      <c r="L922" t="s">
        <v>74</v>
      </c>
      <c r="M922" t="s">
        <v>77</v>
      </c>
      <c r="N922" t="s">
        <v>647</v>
      </c>
      <c r="O922" t="s">
        <v>8983</v>
      </c>
      <c r="P922" t="s">
        <v>8984</v>
      </c>
      <c r="Q922" t="s">
        <v>8985</v>
      </c>
      <c r="R922" t="s">
        <v>74</v>
      </c>
      <c r="S922" t="s">
        <v>74</v>
      </c>
      <c r="T922" t="s">
        <v>74</v>
      </c>
      <c r="U922" t="s">
        <v>9115</v>
      </c>
      <c r="V922" t="s">
        <v>9116</v>
      </c>
      <c r="W922" t="s">
        <v>74</v>
      </c>
      <c r="X922" t="s">
        <v>74</v>
      </c>
      <c r="Y922" t="s">
        <v>9117</v>
      </c>
      <c r="Z922" t="s">
        <v>74</v>
      </c>
      <c r="AA922" t="s">
        <v>74</v>
      </c>
      <c r="AB922" t="s">
        <v>74</v>
      </c>
      <c r="AC922" t="s">
        <v>74</v>
      </c>
      <c r="AD922" t="s">
        <v>74</v>
      </c>
      <c r="AE922" t="s">
        <v>74</v>
      </c>
      <c r="AF922" t="s">
        <v>74</v>
      </c>
      <c r="AG922">
        <v>45</v>
      </c>
      <c r="AH922">
        <v>40</v>
      </c>
      <c r="AI922">
        <v>41</v>
      </c>
      <c r="AJ922">
        <v>0</v>
      </c>
      <c r="AK922">
        <v>3</v>
      </c>
      <c r="AL922" t="s">
        <v>271</v>
      </c>
      <c r="AM922" t="s">
        <v>272</v>
      </c>
      <c r="AN922" t="s">
        <v>273</v>
      </c>
      <c r="AO922" t="s">
        <v>2173</v>
      </c>
      <c r="AP922" t="s">
        <v>74</v>
      </c>
      <c r="AQ922" t="s">
        <v>74</v>
      </c>
      <c r="AR922" t="s">
        <v>2175</v>
      </c>
      <c r="AS922" t="s">
        <v>2176</v>
      </c>
      <c r="AT922" t="s">
        <v>8724</v>
      </c>
      <c r="AU922">
        <v>1991</v>
      </c>
      <c r="AV922">
        <v>35</v>
      </c>
      <c r="AW922" t="s">
        <v>1164</v>
      </c>
      <c r="AX922" t="s">
        <v>74</v>
      </c>
      <c r="AY922" t="s">
        <v>74</v>
      </c>
      <c r="AZ922" t="s">
        <v>74</v>
      </c>
      <c r="BA922" t="s">
        <v>74</v>
      </c>
      <c r="BB922">
        <v>273</v>
      </c>
      <c r="BC922">
        <v>286</v>
      </c>
      <c r="BD922" t="s">
        <v>74</v>
      </c>
      <c r="BE922" t="s">
        <v>9118</v>
      </c>
      <c r="BF922" t="str">
        <f>HYPERLINK("http://dx.doi.org/10.1016/S0304-4203(09)90022-6","http://dx.doi.org/10.1016/S0304-4203(09)90022-6")</f>
        <v>http://dx.doi.org/10.1016/S0304-4203(09)90022-6</v>
      </c>
      <c r="BG922" t="s">
        <v>74</v>
      </c>
      <c r="BH922" t="s">
        <v>74</v>
      </c>
      <c r="BI922">
        <v>14</v>
      </c>
      <c r="BJ922" t="s">
        <v>2177</v>
      </c>
      <c r="BK922" t="s">
        <v>661</v>
      </c>
      <c r="BL922" t="s">
        <v>2178</v>
      </c>
      <c r="BM922" t="s">
        <v>8979</v>
      </c>
      <c r="BN922" t="s">
        <v>74</v>
      </c>
      <c r="BO922" t="s">
        <v>74</v>
      </c>
      <c r="BP922" t="s">
        <v>74</v>
      </c>
      <c r="BQ922" t="s">
        <v>74</v>
      </c>
      <c r="BR922" t="s">
        <v>95</v>
      </c>
      <c r="BS922" t="s">
        <v>9119</v>
      </c>
      <c r="BT922" t="str">
        <f>HYPERLINK("https%3A%2F%2Fwww.webofscience.com%2Fwos%2Fwoscc%2Ffull-record%2FWOS:A1991GZ58500020","View Full Record in Web of Science")</f>
        <v>View Full Record in Web of Science</v>
      </c>
    </row>
    <row r="923" spans="1:72" x14ac:dyDescent="0.15">
      <c r="A923" t="s">
        <v>72</v>
      </c>
      <c r="B923" t="s">
        <v>9120</v>
      </c>
      <c r="C923" t="s">
        <v>74</v>
      </c>
      <c r="D923" t="s">
        <v>74</v>
      </c>
      <c r="E923" t="s">
        <v>74</v>
      </c>
      <c r="F923" t="s">
        <v>9120</v>
      </c>
      <c r="G923" t="s">
        <v>74</v>
      </c>
      <c r="H923" t="s">
        <v>74</v>
      </c>
      <c r="I923" t="s">
        <v>9121</v>
      </c>
      <c r="J923" t="s">
        <v>2167</v>
      </c>
      <c r="K923" t="s">
        <v>74</v>
      </c>
      <c r="L923" t="s">
        <v>74</v>
      </c>
      <c r="M923" t="s">
        <v>77</v>
      </c>
      <c r="N923" t="s">
        <v>647</v>
      </c>
      <c r="O923" t="s">
        <v>8983</v>
      </c>
      <c r="P923" t="s">
        <v>8984</v>
      </c>
      <c r="Q923" t="s">
        <v>8985</v>
      </c>
      <c r="R923" t="s">
        <v>74</v>
      </c>
      <c r="S923" t="s">
        <v>74</v>
      </c>
      <c r="T923" t="s">
        <v>74</v>
      </c>
      <c r="U923" t="s">
        <v>9122</v>
      </c>
      <c r="V923" t="s">
        <v>9123</v>
      </c>
      <c r="W923" t="s">
        <v>498</v>
      </c>
      <c r="X923" t="s">
        <v>183</v>
      </c>
      <c r="Y923" t="s">
        <v>9124</v>
      </c>
      <c r="Z923" t="s">
        <v>74</v>
      </c>
      <c r="AA923" t="s">
        <v>9125</v>
      </c>
      <c r="AB923" t="s">
        <v>9126</v>
      </c>
      <c r="AC923" t="s">
        <v>74</v>
      </c>
      <c r="AD923" t="s">
        <v>74</v>
      </c>
      <c r="AE923" t="s">
        <v>74</v>
      </c>
      <c r="AF923" t="s">
        <v>74</v>
      </c>
      <c r="AG923">
        <v>38</v>
      </c>
      <c r="AH923">
        <v>63</v>
      </c>
      <c r="AI923">
        <v>65</v>
      </c>
      <c r="AJ923">
        <v>0</v>
      </c>
      <c r="AK923">
        <v>7</v>
      </c>
      <c r="AL923" t="s">
        <v>271</v>
      </c>
      <c r="AM923" t="s">
        <v>272</v>
      </c>
      <c r="AN923" t="s">
        <v>273</v>
      </c>
      <c r="AO923" t="s">
        <v>2173</v>
      </c>
      <c r="AP923" t="s">
        <v>74</v>
      </c>
      <c r="AQ923" t="s">
        <v>74</v>
      </c>
      <c r="AR923" t="s">
        <v>2175</v>
      </c>
      <c r="AS923" t="s">
        <v>2176</v>
      </c>
      <c r="AT923" t="s">
        <v>8724</v>
      </c>
      <c r="AU923">
        <v>1991</v>
      </c>
      <c r="AV923">
        <v>35</v>
      </c>
      <c r="AW923" t="s">
        <v>1164</v>
      </c>
      <c r="AX923" t="s">
        <v>74</v>
      </c>
      <c r="AY923" t="s">
        <v>74</v>
      </c>
      <c r="AZ923" t="s">
        <v>74</v>
      </c>
      <c r="BA923" t="s">
        <v>74</v>
      </c>
      <c r="BB923">
        <v>287</v>
      </c>
      <c r="BC923">
        <v>304</v>
      </c>
      <c r="BD923" t="s">
        <v>74</v>
      </c>
      <c r="BE923" t="s">
        <v>9127</v>
      </c>
      <c r="BF923" t="str">
        <f>HYPERLINK("http://dx.doi.org/10.1016/S0304-4203(09)90023-8","http://dx.doi.org/10.1016/S0304-4203(09)90023-8")</f>
        <v>http://dx.doi.org/10.1016/S0304-4203(09)90023-8</v>
      </c>
      <c r="BG923" t="s">
        <v>74</v>
      </c>
      <c r="BH923" t="s">
        <v>74</v>
      </c>
      <c r="BI923">
        <v>18</v>
      </c>
      <c r="BJ923" t="s">
        <v>2177</v>
      </c>
      <c r="BK923" t="s">
        <v>661</v>
      </c>
      <c r="BL923" t="s">
        <v>2178</v>
      </c>
      <c r="BM923" t="s">
        <v>8979</v>
      </c>
      <c r="BN923" t="s">
        <v>74</v>
      </c>
      <c r="BO923" t="s">
        <v>74</v>
      </c>
      <c r="BP923" t="s">
        <v>74</v>
      </c>
      <c r="BQ923" t="s">
        <v>74</v>
      </c>
      <c r="BR923" t="s">
        <v>95</v>
      </c>
      <c r="BS923" t="s">
        <v>9128</v>
      </c>
      <c r="BT923" t="str">
        <f>HYPERLINK("https%3A%2F%2Fwww.webofscience.com%2Fwos%2Fwoscc%2Ffull-record%2FWOS:A1991GZ58500021","View Full Record in Web of Science")</f>
        <v>View Full Record in Web of Science</v>
      </c>
    </row>
    <row r="924" spans="1:72" x14ac:dyDescent="0.15">
      <c r="A924" t="s">
        <v>72</v>
      </c>
      <c r="B924" t="s">
        <v>9129</v>
      </c>
      <c r="C924" t="s">
        <v>74</v>
      </c>
      <c r="D924" t="s">
        <v>74</v>
      </c>
      <c r="E924" t="s">
        <v>74</v>
      </c>
      <c r="F924" t="s">
        <v>9129</v>
      </c>
      <c r="G924" t="s">
        <v>74</v>
      </c>
      <c r="H924" t="s">
        <v>74</v>
      </c>
      <c r="I924" t="s">
        <v>9130</v>
      </c>
      <c r="J924" t="s">
        <v>2167</v>
      </c>
      <c r="K924" t="s">
        <v>74</v>
      </c>
      <c r="L924" t="s">
        <v>74</v>
      </c>
      <c r="M924" t="s">
        <v>77</v>
      </c>
      <c r="N924" t="s">
        <v>647</v>
      </c>
      <c r="O924" t="s">
        <v>8983</v>
      </c>
      <c r="P924" t="s">
        <v>8984</v>
      </c>
      <c r="Q924" t="s">
        <v>8985</v>
      </c>
      <c r="R924" t="s">
        <v>74</v>
      </c>
      <c r="S924" t="s">
        <v>74</v>
      </c>
      <c r="T924" t="s">
        <v>74</v>
      </c>
      <c r="U924" t="s">
        <v>9131</v>
      </c>
      <c r="V924" t="s">
        <v>9132</v>
      </c>
      <c r="W924" t="s">
        <v>9133</v>
      </c>
      <c r="X924" t="s">
        <v>74</v>
      </c>
      <c r="Y924" t="s">
        <v>9134</v>
      </c>
      <c r="Z924" t="s">
        <v>74</v>
      </c>
      <c r="AA924" t="s">
        <v>74</v>
      </c>
      <c r="AB924" t="s">
        <v>74</v>
      </c>
      <c r="AC924" t="s">
        <v>74</v>
      </c>
      <c r="AD924" t="s">
        <v>74</v>
      </c>
      <c r="AE924" t="s">
        <v>74</v>
      </c>
      <c r="AF924" t="s">
        <v>74</v>
      </c>
      <c r="AG924">
        <v>34</v>
      </c>
      <c r="AH924">
        <v>60</v>
      </c>
      <c r="AI924">
        <v>63</v>
      </c>
      <c r="AJ924">
        <v>1</v>
      </c>
      <c r="AK924">
        <v>11</v>
      </c>
      <c r="AL924" t="s">
        <v>271</v>
      </c>
      <c r="AM924" t="s">
        <v>272</v>
      </c>
      <c r="AN924" t="s">
        <v>273</v>
      </c>
      <c r="AO924" t="s">
        <v>2173</v>
      </c>
      <c r="AP924" t="s">
        <v>74</v>
      </c>
      <c r="AQ924" t="s">
        <v>74</v>
      </c>
      <c r="AR924" t="s">
        <v>2175</v>
      </c>
      <c r="AS924" t="s">
        <v>2176</v>
      </c>
      <c r="AT924" t="s">
        <v>8724</v>
      </c>
      <c r="AU924">
        <v>1991</v>
      </c>
      <c r="AV924">
        <v>35</v>
      </c>
      <c r="AW924" t="s">
        <v>1164</v>
      </c>
      <c r="AX924" t="s">
        <v>74</v>
      </c>
      <c r="AY924" t="s">
        <v>74</v>
      </c>
      <c r="AZ924" t="s">
        <v>74</v>
      </c>
      <c r="BA924" t="s">
        <v>74</v>
      </c>
      <c r="BB924">
        <v>305</v>
      </c>
      <c r="BC924">
        <v>324</v>
      </c>
      <c r="BD924" t="s">
        <v>74</v>
      </c>
      <c r="BE924" t="s">
        <v>9135</v>
      </c>
      <c r="BF924" t="str">
        <f>HYPERLINK("http://dx.doi.org/10.1016/S0304-4203(09)90024-X","http://dx.doi.org/10.1016/S0304-4203(09)90024-X")</f>
        <v>http://dx.doi.org/10.1016/S0304-4203(09)90024-X</v>
      </c>
      <c r="BG924" t="s">
        <v>74</v>
      </c>
      <c r="BH924" t="s">
        <v>74</v>
      </c>
      <c r="BI924">
        <v>20</v>
      </c>
      <c r="BJ924" t="s">
        <v>2177</v>
      </c>
      <c r="BK924" t="s">
        <v>661</v>
      </c>
      <c r="BL924" t="s">
        <v>2178</v>
      </c>
      <c r="BM924" t="s">
        <v>8979</v>
      </c>
      <c r="BN924" t="s">
        <v>74</v>
      </c>
      <c r="BO924" t="s">
        <v>74</v>
      </c>
      <c r="BP924" t="s">
        <v>74</v>
      </c>
      <c r="BQ924" t="s">
        <v>74</v>
      </c>
      <c r="BR924" t="s">
        <v>95</v>
      </c>
      <c r="BS924" t="s">
        <v>9136</v>
      </c>
      <c r="BT924" t="str">
        <f>HYPERLINK("https%3A%2F%2Fwww.webofscience.com%2Fwos%2Fwoscc%2Ffull-record%2FWOS:A1991GZ58500022","View Full Record in Web of Science")</f>
        <v>View Full Record in Web of Science</v>
      </c>
    </row>
    <row r="925" spans="1:72" x14ac:dyDescent="0.15">
      <c r="A925" t="s">
        <v>72</v>
      </c>
      <c r="B925" t="s">
        <v>9137</v>
      </c>
      <c r="C925" t="s">
        <v>74</v>
      </c>
      <c r="D925" t="s">
        <v>74</v>
      </c>
      <c r="E925" t="s">
        <v>74</v>
      </c>
      <c r="F925" t="s">
        <v>9137</v>
      </c>
      <c r="G925" t="s">
        <v>74</v>
      </c>
      <c r="H925" t="s">
        <v>74</v>
      </c>
      <c r="I925" t="s">
        <v>9138</v>
      </c>
      <c r="J925" t="s">
        <v>2167</v>
      </c>
      <c r="K925" t="s">
        <v>74</v>
      </c>
      <c r="L925" t="s">
        <v>74</v>
      </c>
      <c r="M925" t="s">
        <v>77</v>
      </c>
      <c r="N925" t="s">
        <v>647</v>
      </c>
      <c r="O925" t="s">
        <v>8983</v>
      </c>
      <c r="P925" t="s">
        <v>8984</v>
      </c>
      <c r="Q925" t="s">
        <v>8985</v>
      </c>
      <c r="R925" t="s">
        <v>74</v>
      </c>
      <c r="S925" t="s">
        <v>74</v>
      </c>
      <c r="T925" t="s">
        <v>74</v>
      </c>
      <c r="U925" t="s">
        <v>9139</v>
      </c>
      <c r="V925" t="s">
        <v>9140</v>
      </c>
      <c r="W925" t="s">
        <v>9141</v>
      </c>
      <c r="X925" t="s">
        <v>1485</v>
      </c>
      <c r="Y925" t="s">
        <v>9142</v>
      </c>
      <c r="Z925" t="s">
        <v>74</v>
      </c>
      <c r="AA925" t="s">
        <v>9143</v>
      </c>
      <c r="AB925" t="s">
        <v>9144</v>
      </c>
      <c r="AC925" t="s">
        <v>74</v>
      </c>
      <c r="AD925" t="s">
        <v>74</v>
      </c>
      <c r="AE925" t="s">
        <v>74</v>
      </c>
      <c r="AF925" t="s">
        <v>74</v>
      </c>
      <c r="AG925">
        <v>39</v>
      </c>
      <c r="AH925">
        <v>32</v>
      </c>
      <c r="AI925">
        <v>33</v>
      </c>
      <c r="AJ925">
        <v>0</v>
      </c>
      <c r="AK925">
        <v>2</v>
      </c>
      <c r="AL925" t="s">
        <v>271</v>
      </c>
      <c r="AM925" t="s">
        <v>272</v>
      </c>
      <c r="AN925" t="s">
        <v>273</v>
      </c>
      <c r="AO925" t="s">
        <v>2173</v>
      </c>
      <c r="AP925" t="s">
        <v>74</v>
      </c>
      <c r="AQ925" t="s">
        <v>74</v>
      </c>
      <c r="AR925" t="s">
        <v>2175</v>
      </c>
      <c r="AS925" t="s">
        <v>2176</v>
      </c>
      <c r="AT925" t="s">
        <v>8724</v>
      </c>
      <c r="AU925">
        <v>1991</v>
      </c>
      <c r="AV925">
        <v>35</v>
      </c>
      <c r="AW925" t="s">
        <v>1164</v>
      </c>
      <c r="AX925" t="s">
        <v>74</v>
      </c>
      <c r="AY925" t="s">
        <v>74</v>
      </c>
      <c r="AZ925" t="s">
        <v>74</v>
      </c>
      <c r="BA925" t="s">
        <v>74</v>
      </c>
      <c r="BB925">
        <v>325</v>
      </c>
      <c r="BC925">
        <v>336</v>
      </c>
      <c r="BD925" t="s">
        <v>74</v>
      </c>
      <c r="BE925" t="s">
        <v>74</v>
      </c>
      <c r="BF925" t="s">
        <v>74</v>
      </c>
      <c r="BG925" t="s">
        <v>74</v>
      </c>
      <c r="BH925" t="s">
        <v>74</v>
      </c>
      <c r="BI925">
        <v>12</v>
      </c>
      <c r="BJ925" t="s">
        <v>2177</v>
      </c>
      <c r="BK925" t="s">
        <v>661</v>
      </c>
      <c r="BL925" t="s">
        <v>2178</v>
      </c>
      <c r="BM925" t="s">
        <v>8979</v>
      </c>
      <c r="BN925" t="s">
        <v>74</v>
      </c>
      <c r="BO925" t="s">
        <v>74</v>
      </c>
      <c r="BP925" t="s">
        <v>74</v>
      </c>
      <c r="BQ925" t="s">
        <v>74</v>
      </c>
      <c r="BR925" t="s">
        <v>95</v>
      </c>
      <c r="BS925" t="s">
        <v>9145</v>
      </c>
      <c r="BT925" t="str">
        <f>HYPERLINK("https%3A%2F%2Fwww.webofscience.com%2Fwos%2Fwoscc%2Ffull-record%2FWOS:A1991GZ58500023","View Full Record in Web of Science")</f>
        <v>View Full Record in Web of Science</v>
      </c>
    </row>
    <row r="926" spans="1:72" x14ac:dyDescent="0.15">
      <c r="A926" t="s">
        <v>72</v>
      </c>
      <c r="B926" t="s">
        <v>9146</v>
      </c>
      <c r="C926" t="s">
        <v>74</v>
      </c>
      <c r="D926" t="s">
        <v>74</v>
      </c>
      <c r="E926" t="s">
        <v>74</v>
      </c>
      <c r="F926" t="s">
        <v>9146</v>
      </c>
      <c r="G926" t="s">
        <v>74</v>
      </c>
      <c r="H926" t="s">
        <v>74</v>
      </c>
      <c r="I926" t="s">
        <v>9147</v>
      </c>
      <c r="J926" t="s">
        <v>2167</v>
      </c>
      <c r="K926" t="s">
        <v>74</v>
      </c>
      <c r="L926" t="s">
        <v>74</v>
      </c>
      <c r="M926" t="s">
        <v>77</v>
      </c>
      <c r="N926" t="s">
        <v>647</v>
      </c>
      <c r="O926" t="s">
        <v>8983</v>
      </c>
      <c r="P926" t="s">
        <v>8984</v>
      </c>
      <c r="Q926" t="s">
        <v>8985</v>
      </c>
      <c r="R926" t="s">
        <v>74</v>
      </c>
      <c r="S926" t="s">
        <v>74</v>
      </c>
      <c r="T926" t="s">
        <v>74</v>
      </c>
      <c r="U926" t="s">
        <v>9148</v>
      </c>
      <c r="V926" t="s">
        <v>9149</v>
      </c>
      <c r="W926" t="s">
        <v>9150</v>
      </c>
      <c r="X926" t="s">
        <v>9151</v>
      </c>
      <c r="Y926" t="s">
        <v>9152</v>
      </c>
      <c r="Z926" t="s">
        <v>74</v>
      </c>
      <c r="AA926" t="s">
        <v>9153</v>
      </c>
      <c r="AB926" t="s">
        <v>9154</v>
      </c>
      <c r="AC926" t="s">
        <v>74</v>
      </c>
      <c r="AD926" t="s">
        <v>74</v>
      </c>
      <c r="AE926" t="s">
        <v>74</v>
      </c>
      <c r="AF926" t="s">
        <v>74</v>
      </c>
      <c r="AG926">
        <v>24</v>
      </c>
      <c r="AH926">
        <v>11</v>
      </c>
      <c r="AI926">
        <v>13</v>
      </c>
      <c r="AJ926">
        <v>2</v>
      </c>
      <c r="AK926">
        <v>7</v>
      </c>
      <c r="AL926" t="s">
        <v>271</v>
      </c>
      <c r="AM926" t="s">
        <v>272</v>
      </c>
      <c r="AN926" t="s">
        <v>273</v>
      </c>
      <c r="AO926" t="s">
        <v>2173</v>
      </c>
      <c r="AP926" t="s">
        <v>74</v>
      </c>
      <c r="AQ926" t="s">
        <v>74</v>
      </c>
      <c r="AR926" t="s">
        <v>2175</v>
      </c>
      <c r="AS926" t="s">
        <v>2176</v>
      </c>
      <c r="AT926" t="s">
        <v>8724</v>
      </c>
      <c r="AU926">
        <v>1991</v>
      </c>
      <c r="AV926">
        <v>35</v>
      </c>
      <c r="AW926" t="s">
        <v>1164</v>
      </c>
      <c r="AX926" t="s">
        <v>74</v>
      </c>
      <c r="AY926" t="s">
        <v>74</v>
      </c>
      <c r="AZ926" t="s">
        <v>74</v>
      </c>
      <c r="BA926" t="s">
        <v>74</v>
      </c>
      <c r="BB926">
        <v>337</v>
      </c>
      <c r="BC926">
        <v>346</v>
      </c>
      <c r="BD926" t="s">
        <v>74</v>
      </c>
      <c r="BE926" t="s">
        <v>9155</v>
      </c>
      <c r="BF926" t="str">
        <f>HYPERLINK("http://dx.doi.org/10.1016/S0304-4203(09)90026-3","http://dx.doi.org/10.1016/S0304-4203(09)90026-3")</f>
        <v>http://dx.doi.org/10.1016/S0304-4203(09)90026-3</v>
      </c>
      <c r="BG926" t="s">
        <v>74</v>
      </c>
      <c r="BH926" t="s">
        <v>74</v>
      </c>
      <c r="BI926">
        <v>10</v>
      </c>
      <c r="BJ926" t="s">
        <v>2177</v>
      </c>
      <c r="BK926" t="s">
        <v>661</v>
      </c>
      <c r="BL926" t="s">
        <v>2178</v>
      </c>
      <c r="BM926" t="s">
        <v>8979</v>
      </c>
      <c r="BN926" t="s">
        <v>74</v>
      </c>
      <c r="BO926" t="s">
        <v>74</v>
      </c>
      <c r="BP926" t="s">
        <v>74</v>
      </c>
      <c r="BQ926" t="s">
        <v>74</v>
      </c>
      <c r="BR926" t="s">
        <v>95</v>
      </c>
      <c r="BS926" t="s">
        <v>9156</v>
      </c>
      <c r="BT926" t="str">
        <f>HYPERLINK("https%3A%2F%2Fwww.webofscience.com%2Fwos%2Fwoscc%2Ffull-record%2FWOS:A1991GZ58500024","View Full Record in Web of Science")</f>
        <v>View Full Record in Web of Science</v>
      </c>
    </row>
    <row r="927" spans="1:72" x14ac:dyDescent="0.15">
      <c r="A927" t="s">
        <v>72</v>
      </c>
      <c r="B927" t="s">
        <v>9157</v>
      </c>
      <c r="C927" t="s">
        <v>74</v>
      </c>
      <c r="D927" t="s">
        <v>74</v>
      </c>
      <c r="E927" t="s">
        <v>74</v>
      </c>
      <c r="F927" t="s">
        <v>9157</v>
      </c>
      <c r="G927" t="s">
        <v>74</v>
      </c>
      <c r="H927" t="s">
        <v>74</v>
      </c>
      <c r="I927" t="s">
        <v>9158</v>
      </c>
      <c r="J927" t="s">
        <v>2167</v>
      </c>
      <c r="K927" t="s">
        <v>74</v>
      </c>
      <c r="L927" t="s">
        <v>74</v>
      </c>
      <c r="M927" t="s">
        <v>77</v>
      </c>
      <c r="N927" t="s">
        <v>647</v>
      </c>
      <c r="O927" t="s">
        <v>8983</v>
      </c>
      <c r="P927" t="s">
        <v>8984</v>
      </c>
      <c r="Q927" t="s">
        <v>8985</v>
      </c>
      <c r="R927" t="s">
        <v>74</v>
      </c>
      <c r="S927" t="s">
        <v>74</v>
      </c>
      <c r="T927" t="s">
        <v>74</v>
      </c>
      <c r="U927" t="s">
        <v>9159</v>
      </c>
      <c r="V927" t="s">
        <v>9160</v>
      </c>
      <c r="W927" t="s">
        <v>74</v>
      </c>
      <c r="X927" t="s">
        <v>74</v>
      </c>
      <c r="Y927" t="s">
        <v>9161</v>
      </c>
      <c r="Z927" t="s">
        <v>74</v>
      </c>
      <c r="AA927" t="s">
        <v>74</v>
      </c>
      <c r="AB927" t="s">
        <v>74</v>
      </c>
      <c r="AC927" t="s">
        <v>74</v>
      </c>
      <c r="AD927" t="s">
        <v>74</v>
      </c>
      <c r="AE927" t="s">
        <v>74</v>
      </c>
      <c r="AF927" t="s">
        <v>74</v>
      </c>
      <c r="AG927">
        <v>11</v>
      </c>
      <c r="AH927">
        <v>8</v>
      </c>
      <c r="AI927">
        <v>8</v>
      </c>
      <c r="AJ927">
        <v>0</v>
      </c>
      <c r="AK927">
        <v>2</v>
      </c>
      <c r="AL927" t="s">
        <v>271</v>
      </c>
      <c r="AM927" t="s">
        <v>272</v>
      </c>
      <c r="AN927" t="s">
        <v>273</v>
      </c>
      <c r="AO927" t="s">
        <v>2173</v>
      </c>
      <c r="AP927" t="s">
        <v>74</v>
      </c>
      <c r="AQ927" t="s">
        <v>74</v>
      </c>
      <c r="AR927" t="s">
        <v>2175</v>
      </c>
      <c r="AS927" t="s">
        <v>2176</v>
      </c>
      <c r="AT927" t="s">
        <v>8724</v>
      </c>
      <c r="AU927">
        <v>1991</v>
      </c>
      <c r="AV927">
        <v>35</v>
      </c>
      <c r="AW927" t="s">
        <v>1164</v>
      </c>
      <c r="AX927" t="s">
        <v>74</v>
      </c>
      <c r="AY927" t="s">
        <v>74</v>
      </c>
      <c r="AZ927" t="s">
        <v>74</v>
      </c>
      <c r="BA927" t="s">
        <v>74</v>
      </c>
      <c r="BB927">
        <v>347</v>
      </c>
      <c r="BC927">
        <v>354</v>
      </c>
      <c r="BD927" t="s">
        <v>74</v>
      </c>
      <c r="BE927" t="s">
        <v>9162</v>
      </c>
      <c r="BF927" t="str">
        <f>HYPERLINK("http://dx.doi.org/10.1016/S0304-4203(09)90027-5","http://dx.doi.org/10.1016/S0304-4203(09)90027-5")</f>
        <v>http://dx.doi.org/10.1016/S0304-4203(09)90027-5</v>
      </c>
      <c r="BG927" t="s">
        <v>74</v>
      </c>
      <c r="BH927" t="s">
        <v>74</v>
      </c>
      <c r="BI927">
        <v>8</v>
      </c>
      <c r="BJ927" t="s">
        <v>2177</v>
      </c>
      <c r="BK927" t="s">
        <v>661</v>
      </c>
      <c r="BL927" t="s">
        <v>2178</v>
      </c>
      <c r="BM927" t="s">
        <v>8979</v>
      </c>
      <c r="BN927" t="s">
        <v>74</v>
      </c>
      <c r="BO927" t="s">
        <v>74</v>
      </c>
      <c r="BP927" t="s">
        <v>74</v>
      </c>
      <c r="BQ927" t="s">
        <v>74</v>
      </c>
      <c r="BR927" t="s">
        <v>95</v>
      </c>
      <c r="BS927" t="s">
        <v>9163</v>
      </c>
      <c r="BT927" t="str">
        <f>HYPERLINK("https%3A%2F%2Fwww.webofscience.com%2Fwos%2Fwoscc%2Ffull-record%2FWOS:A1991GZ58500025","View Full Record in Web of Science")</f>
        <v>View Full Record in Web of Science</v>
      </c>
    </row>
    <row r="928" spans="1:72" x14ac:dyDescent="0.15">
      <c r="A928" t="s">
        <v>72</v>
      </c>
      <c r="B928" t="s">
        <v>9164</v>
      </c>
      <c r="C928" t="s">
        <v>74</v>
      </c>
      <c r="D928" t="s">
        <v>74</v>
      </c>
      <c r="E928" t="s">
        <v>74</v>
      </c>
      <c r="F928" t="s">
        <v>9164</v>
      </c>
      <c r="G928" t="s">
        <v>74</v>
      </c>
      <c r="H928" t="s">
        <v>74</v>
      </c>
      <c r="I928" t="s">
        <v>9165</v>
      </c>
      <c r="J928" t="s">
        <v>2167</v>
      </c>
      <c r="K928" t="s">
        <v>74</v>
      </c>
      <c r="L928" t="s">
        <v>74</v>
      </c>
      <c r="M928" t="s">
        <v>77</v>
      </c>
      <c r="N928" t="s">
        <v>647</v>
      </c>
      <c r="O928" t="s">
        <v>8983</v>
      </c>
      <c r="P928" t="s">
        <v>8984</v>
      </c>
      <c r="Q928" t="s">
        <v>8985</v>
      </c>
      <c r="R928" t="s">
        <v>74</v>
      </c>
      <c r="S928" t="s">
        <v>74</v>
      </c>
      <c r="T928" t="s">
        <v>74</v>
      </c>
      <c r="U928" t="s">
        <v>9166</v>
      </c>
      <c r="V928" t="s">
        <v>9167</v>
      </c>
      <c r="W928" t="s">
        <v>9168</v>
      </c>
      <c r="X928" t="s">
        <v>9169</v>
      </c>
      <c r="Y928" t="s">
        <v>9170</v>
      </c>
      <c r="Z928" t="s">
        <v>74</v>
      </c>
      <c r="AA928" t="s">
        <v>74</v>
      </c>
      <c r="AB928" t="s">
        <v>74</v>
      </c>
      <c r="AC928" t="s">
        <v>74</v>
      </c>
      <c r="AD928" t="s">
        <v>74</v>
      </c>
      <c r="AE928" t="s">
        <v>74</v>
      </c>
      <c r="AF928" t="s">
        <v>74</v>
      </c>
      <c r="AG928">
        <v>33</v>
      </c>
      <c r="AH928">
        <v>98</v>
      </c>
      <c r="AI928">
        <v>113</v>
      </c>
      <c r="AJ928">
        <v>0</v>
      </c>
      <c r="AK928">
        <v>22</v>
      </c>
      <c r="AL928" t="s">
        <v>271</v>
      </c>
      <c r="AM928" t="s">
        <v>272</v>
      </c>
      <c r="AN928" t="s">
        <v>273</v>
      </c>
      <c r="AO928" t="s">
        <v>2173</v>
      </c>
      <c r="AP928" t="s">
        <v>74</v>
      </c>
      <c r="AQ928" t="s">
        <v>74</v>
      </c>
      <c r="AR928" t="s">
        <v>2175</v>
      </c>
      <c r="AS928" t="s">
        <v>2176</v>
      </c>
      <c r="AT928" t="s">
        <v>8724</v>
      </c>
      <c r="AU928">
        <v>1991</v>
      </c>
      <c r="AV928">
        <v>35</v>
      </c>
      <c r="AW928" t="s">
        <v>1164</v>
      </c>
      <c r="AX928" t="s">
        <v>74</v>
      </c>
      <c r="AY928" t="s">
        <v>74</v>
      </c>
      <c r="AZ928" t="s">
        <v>74</v>
      </c>
      <c r="BA928" t="s">
        <v>74</v>
      </c>
      <c r="BB928">
        <v>355</v>
      </c>
      <c r="BC928">
        <v>369</v>
      </c>
      <c r="BD928" t="s">
        <v>74</v>
      </c>
      <c r="BE928" t="s">
        <v>9171</v>
      </c>
      <c r="BF928" t="str">
        <f>HYPERLINK("http://dx.doi.org/10.1016/S0304-4203(09)90028-7","http://dx.doi.org/10.1016/S0304-4203(09)90028-7")</f>
        <v>http://dx.doi.org/10.1016/S0304-4203(09)90028-7</v>
      </c>
      <c r="BG928" t="s">
        <v>74</v>
      </c>
      <c r="BH928" t="s">
        <v>74</v>
      </c>
      <c r="BI928">
        <v>15</v>
      </c>
      <c r="BJ928" t="s">
        <v>2177</v>
      </c>
      <c r="BK928" t="s">
        <v>661</v>
      </c>
      <c r="BL928" t="s">
        <v>2178</v>
      </c>
      <c r="BM928" t="s">
        <v>8979</v>
      </c>
      <c r="BN928" t="s">
        <v>74</v>
      </c>
      <c r="BO928" t="s">
        <v>74</v>
      </c>
      <c r="BP928" t="s">
        <v>74</v>
      </c>
      <c r="BQ928" t="s">
        <v>74</v>
      </c>
      <c r="BR928" t="s">
        <v>95</v>
      </c>
      <c r="BS928" t="s">
        <v>9172</v>
      </c>
      <c r="BT928" t="str">
        <f>HYPERLINK("https%3A%2F%2Fwww.webofscience.com%2Fwos%2Fwoscc%2Ffull-record%2FWOS:A1991GZ58500026","View Full Record in Web of Science")</f>
        <v>View Full Record in Web of Science</v>
      </c>
    </row>
    <row r="929" spans="1:72" x14ac:dyDescent="0.15">
      <c r="A929" t="s">
        <v>72</v>
      </c>
      <c r="B929" t="s">
        <v>9173</v>
      </c>
      <c r="C929" t="s">
        <v>74</v>
      </c>
      <c r="D929" t="s">
        <v>74</v>
      </c>
      <c r="E929" t="s">
        <v>74</v>
      </c>
      <c r="F929" t="s">
        <v>9173</v>
      </c>
      <c r="G929" t="s">
        <v>74</v>
      </c>
      <c r="H929" t="s">
        <v>74</v>
      </c>
      <c r="I929" t="s">
        <v>9174</v>
      </c>
      <c r="J929" t="s">
        <v>2167</v>
      </c>
      <c r="K929" t="s">
        <v>74</v>
      </c>
      <c r="L929" t="s">
        <v>74</v>
      </c>
      <c r="M929" t="s">
        <v>77</v>
      </c>
      <c r="N929" t="s">
        <v>647</v>
      </c>
      <c r="O929" t="s">
        <v>8983</v>
      </c>
      <c r="P929" t="s">
        <v>8984</v>
      </c>
      <c r="Q929" t="s">
        <v>8985</v>
      </c>
      <c r="R929" t="s">
        <v>74</v>
      </c>
      <c r="S929" t="s">
        <v>74</v>
      </c>
      <c r="T929" t="s">
        <v>74</v>
      </c>
      <c r="U929" t="s">
        <v>9175</v>
      </c>
      <c r="V929" t="s">
        <v>9176</v>
      </c>
      <c r="W929" t="s">
        <v>9177</v>
      </c>
      <c r="X929" t="s">
        <v>74</v>
      </c>
      <c r="Y929" t="s">
        <v>74</v>
      </c>
      <c r="Z929" t="s">
        <v>74</v>
      </c>
      <c r="AA929" t="s">
        <v>9178</v>
      </c>
      <c r="AB929" t="s">
        <v>74</v>
      </c>
      <c r="AC929" t="s">
        <v>74</v>
      </c>
      <c r="AD929" t="s">
        <v>74</v>
      </c>
      <c r="AE929" t="s">
        <v>74</v>
      </c>
      <c r="AF929" t="s">
        <v>74</v>
      </c>
      <c r="AG929">
        <v>27</v>
      </c>
      <c r="AH929">
        <v>11</v>
      </c>
      <c r="AI929">
        <v>11</v>
      </c>
      <c r="AJ929">
        <v>0</v>
      </c>
      <c r="AK929">
        <v>1</v>
      </c>
      <c r="AL929" t="s">
        <v>271</v>
      </c>
      <c r="AM929" t="s">
        <v>272</v>
      </c>
      <c r="AN929" t="s">
        <v>273</v>
      </c>
      <c r="AO929" t="s">
        <v>2173</v>
      </c>
      <c r="AP929" t="s">
        <v>74</v>
      </c>
      <c r="AQ929" t="s">
        <v>74</v>
      </c>
      <c r="AR929" t="s">
        <v>2175</v>
      </c>
      <c r="AS929" t="s">
        <v>2176</v>
      </c>
      <c r="AT929" t="s">
        <v>8724</v>
      </c>
      <c r="AU929">
        <v>1991</v>
      </c>
      <c r="AV929">
        <v>35</v>
      </c>
      <c r="AW929" t="s">
        <v>1164</v>
      </c>
      <c r="AX929" t="s">
        <v>74</v>
      </c>
      <c r="AY929" t="s">
        <v>74</v>
      </c>
      <c r="AZ929" t="s">
        <v>74</v>
      </c>
      <c r="BA929" t="s">
        <v>74</v>
      </c>
      <c r="BB929">
        <v>389</v>
      </c>
      <c r="BC929">
        <v>398</v>
      </c>
      <c r="BD929" t="s">
        <v>74</v>
      </c>
      <c r="BE929" t="s">
        <v>9179</v>
      </c>
      <c r="BF929" t="str">
        <f>HYPERLINK("http://dx.doi.org/10.1016/S0304-4203(09)90031-7","http://dx.doi.org/10.1016/S0304-4203(09)90031-7")</f>
        <v>http://dx.doi.org/10.1016/S0304-4203(09)90031-7</v>
      </c>
      <c r="BG929" t="s">
        <v>74</v>
      </c>
      <c r="BH929" t="s">
        <v>74</v>
      </c>
      <c r="BI929">
        <v>10</v>
      </c>
      <c r="BJ929" t="s">
        <v>2177</v>
      </c>
      <c r="BK929" t="s">
        <v>661</v>
      </c>
      <c r="BL929" t="s">
        <v>2178</v>
      </c>
      <c r="BM929" t="s">
        <v>8979</v>
      </c>
      <c r="BN929" t="s">
        <v>74</v>
      </c>
      <c r="BO929" t="s">
        <v>74</v>
      </c>
      <c r="BP929" t="s">
        <v>74</v>
      </c>
      <c r="BQ929" t="s">
        <v>74</v>
      </c>
      <c r="BR929" t="s">
        <v>95</v>
      </c>
      <c r="BS929" t="s">
        <v>9180</v>
      </c>
      <c r="BT929" t="str">
        <f>HYPERLINK("https%3A%2F%2Fwww.webofscience.com%2Fwos%2Fwoscc%2Ffull-record%2FWOS:A1991GZ58500029","View Full Record in Web of Science")</f>
        <v>View Full Record in Web of Science</v>
      </c>
    </row>
    <row r="930" spans="1:72" x14ac:dyDescent="0.15">
      <c r="A930" t="s">
        <v>72</v>
      </c>
      <c r="B930" t="s">
        <v>9181</v>
      </c>
      <c r="C930" t="s">
        <v>74</v>
      </c>
      <c r="D930" t="s">
        <v>74</v>
      </c>
      <c r="E930" t="s">
        <v>74</v>
      </c>
      <c r="F930" t="s">
        <v>9181</v>
      </c>
      <c r="G930" t="s">
        <v>74</v>
      </c>
      <c r="H930" t="s">
        <v>74</v>
      </c>
      <c r="I930" t="s">
        <v>9182</v>
      </c>
      <c r="J930" t="s">
        <v>2167</v>
      </c>
      <c r="K930" t="s">
        <v>74</v>
      </c>
      <c r="L930" t="s">
        <v>74</v>
      </c>
      <c r="M930" t="s">
        <v>77</v>
      </c>
      <c r="N930" t="s">
        <v>647</v>
      </c>
      <c r="O930" t="s">
        <v>8983</v>
      </c>
      <c r="P930" t="s">
        <v>8984</v>
      </c>
      <c r="Q930" t="s">
        <v>8985</v>
      </c>
      <c r="R930" t="s">
        <v>74</v>
      </c>
      <c r="S930" t="s">
        <v>74</v>
      </c>
      <c r="T930" t="s">
        <v>74</v>
      </c>
      <c r="U930" t="s">
        <v>9183</v>
      </c>
      <c r="V930" t="s">
        <v>9184</v>
      </c>
      <c r="W930" t="s">
        <v>74</v>
      </c>
      <c r="X930" t="s">
        <v>74</v>
      </c>
      <c r="Y930" t="s">
        <v>9185</v>
      </c>
      <c r="Z930" t="s">
        <v>74</v>
      </c>
      <c r="AA930" t="s">
        <v>74</v>
      </c>
      <c r="AB930" t="s">
        <v>74</v>
      </c>
      <c r="AC930" t="s">
        <v>74</v>
      </c>
      <c r="AD930" t="s">
        <v>74</v>
      </c>
      <c r="AE930" t="s">
        <v>74</v>
      </c>
      <c r="AF930" t="s">
        <v>74</v>
      </c>
      <c r="AG930">
        <v>29</v>
      </c>
      <c r="AH930">
        <v>106</v>
      </c>
      <c r="AI930">
        <v>118</v>
      </c>
      <c r="AJ930">
        <v>0</v>
      </c>
      <c r="AK930">
        <v>9</v>
      </c>
      <c r="AL930" t="s">
        <v>271</v>
      </c>
      <c r="AM930" t="s">
        <v>272</v>
      </c>
      <c r="AN930" t="s">
        <v>273</v>
      </c>
      <c r="AO930" t="s">
        <v>2173</v>
      </c>
      <c r="AP930" t="s">
        <v>74</v>
      </c>
      <c r="AQ930" t="s">
        <v>74</v>
      </c>
      <c r="AR930" t="s">
        <v>2175</v>
      </c>
      <c r="AS930" t="s">
        <v>2176</v>
      </c>
      <c r="AT930" t="s">
        <v>8724</v>
      </c>
      <c r="AU930">
        <v>1991</v>
      </c>
      <c r="AV930">
        <v>35</v>
      </c>
      <c r="AW930" t="s">
        <v>1164</v>
      </c>
      <c r="AX930" t="s">
        <v>74</v>
      </c>
      <c r="AY930" t="s">
        <v>74</v>
      </c>
      <c r="AZ930" t="s">
        <v>74</v>
      </c>
      <c r="BA930" t="s">
        <v>74</v>
      </c>
      <c r="BB930">
        <v>399</v>
      </c>
      <c r="BC930">
        <v>410</v>
      </c>
      <c r="BD930" t="s">
        <v>74</v>
      </c>
      <c r="BE930" t="s">
        <v>9186</v>
      </c>
      <c r="BF930" t="str">
        <f>HYPERLINK("http://dx.doi.org/10.1016/S0304-4203(09)90032-9","http://dx.doi.org/10.1016/S0304-4203(09)90032-9")</f>
        <v>http://dx.doi.org/10.1016/S0304-4203(09)90032-9</v>
      </c>
      <c r="BG930" t="s">
        <v>74</v>
      </c>
      <c r="BH930" t="s">
        <v>74</v>
      </c>
      <c r="BI930">
        <v>12</v>
      </c>
      <c r="BJ930" t="s">
        <v>2177</v>
      </c>
      <c r="BK930" t="s">
        <v>661</v>
      </c>
      <c r="BL930" t="s">
        <v>2178</v>
      </c>
      <c r="BM930" t="s">
        <v>8979</v>
      </c>
      <c r="BN930" t="s">
        <v>74</v>
      </c>
      <c r="BO930" t="s">
        <v>74</v>
      </c>
      <c r="BP930" t="s">
        <v>74</v>
      </c>
      <c r="BQ930" t="s">
        <v>74</v>
      </c>
      <c r="BR930" t="s">
        <v>95</v>
      </c>
      <c r="BS930" t="s">
        <v>9187</v>
      </c>
      <c r="BT930" t="str">
        <f>HYPERLINK("https%3A%2F%2Fwww.webofscience.com%2Fwos%2Fwoscc%2Ffull-record%2FWOS:A1991GZ58500030","View Full Record in Web of Science")</f>
        <v>View Full Record in Web of Science</v>
      </c>
    </row>
    <row r="931" spans="1:72" x14ac:dyDescent="0.15">
      <c r="A931" t="s">
        <v>72</v>
      </c>
      <c r="B931" t="s">
        <v>9188</v>
      </c>
      <c r="C931" t="s">
        <v>74</v>
      </c>
      <c r="D931" t="s">
        <v>74</v>
      </c>
      <c r="E931" t="s">
        <v>74</v>
      </c>
      <c r="F931" t="s">
        <v>9188</v>
      </c>
      <c r="G931" t="s">
        <v>74</v>
      </c>
      <c r="H931" t="s">
        <v>74</v>
      </c>
      <c r="I931" t="s">
        <v>9189</v>
      </c>
      <c r="J931" t="s">
        <v>2167</v>
      </c>
      <c r="K931" t="s">
        <v>74</v>
      </c>
      <c r="L931" t="s">
        <v>74</v>
      </c>
      <c r="M931" t="s">
        <v>77</v>
      </c>
      <c r="N931" t="s">
        <v>647</v>
      </c>
      <c r="O931" t="s">
        <v>8983</v>
      </c>
      <c r="P931" t="s">
        <v>8984</v>
      </c>
      <c r="Q931" t="s">
        <v>8985</v>
      </c>
      <c r="R931" t="s">
        <v>74</v>
      </c>
      <c r="S931" t="s">
        <v>74</v>
      </c>
      <c r="T931" t="s">
        <v>74</v>
      </c>
      <c r="U931" t="s">
        <v>74</v>
      </c>
      <c r="V931" t="s">
        <v>9190</v>
      </c>
      <c r="W931" t="s">
        <v>9191</v>
      </c>
      <c r="X931" t="s">
        <v>9192</v>
      </c>
      <c r="Y931" t="s">
        <v>9193</v>
      </c>
      <c r="Z931" t="s">
        <v>74</v>
      </c>
      <c r="AA931" t="s">
        <v>74</v>
      </c>
      <c r="AB931" t="s">
        <v>74</v>
      </c>
      <c r="AC931" t="s">
        <v>74</v>
      </c>
      <c r="AD931" t="s">
        <v>74</v>
      </c>
      <c r="AE931" t="s">
        <v>74</v>
      </c>
      <c r="AF931" t="s">
        <v>74</v>
      </c>
      <c r="AG931">
        <v>24</v>
      </c>
      <c r="AH931">
        <v>103</v>
      </c>
      <c r="AI931">
        <v>111</v>
      </c>
      <c r="AJ931">
        <v>0</v>
      </c>
      <c r="AK931">
        <v>16</v>
      </c>
      <c r="AL931" t="s">
        <v>271</v>
      </c>
      <c r="AM931" t="s">
        <v>272</v>
      </c>
      <c r="AN931" t="s">
        <v>273</v>
      </c>
      <c r="AO931" t="s">
        <v>2173</v>
      </c>
      <c r="AP931" t="s">
        <v>74</v>
      </c>
      <c r="AQ931" t="s">
        <v>74</v>
      </c>
      <c r="AR931" t="s">
        <v>2175</v>
      </c>
      <c r="AS931" t="s">
        <v>2176</v>
      </c>
      <c r="AT931" t="s">
        <v>8724</v>
      </c>
      <c r="AU931">
        <v>1991</v>
      </c>
      <c r="AV931">
        <v>35</v>
      </c>
      <c r="AW931" t="s">
        <v>1164</v>
      </c>
      <c r="AX931" t="s">
        <v>74</v>
      </c>
      <c r="AY931" t="s">
        <v>74</v>
      </c>
      <c r="AZ931" t="s">
        <v>74</v>
      </c>
      <c r="BA931" t="s">
        <v>74</v>
      </c>
      <c r="BB931">
        <v>411</v>
      </c>
      <c r="BC931">
        <v>421</v>
      </c>
      <c r="BD931" t="s">
        <v>74</v>
      </c>
      <c r="BE931" t="s">
        <v>9194</v>
      </c>
      <c r="BF931" t="str">
        <f>HYPERLINK("http://dx.doi.org/10.1016/S0304-4203(09)90033-0","http://dx.doi.org/10.1016/S0304-4203(09)90033-0")</f>
        <v>http://dx.doi.org/10.1016/S0304-4203(09)90033-0</v>
      </c>
      <c r="BG931" t="s">
        <v>74</v>
      </c>
      <c r="BH931" t="s">
        <v>74</v>
      </c>
      <c r="BI931">
        <v>11</v>
      </c>
      <c r="BJ931" t="s">
        <v>2177</v>
      </c>
      <c r="BK931" t="s">
        <v>661</v>
      </c>
      <c r="BL931" t="s">
        <v>2178</v>
      </c>
      <c r="BM931" t="s">
        <v>8979</v>
      </c>
      <c r="BN931" t="s">
        <v>74</v>
      </c>
      <c r="BO931" t="s">
        <v>74</v>
      </c>
      <c r="BP931" t="s">
        <v>74</v>
      </c>
      <c r="BQ931" t="s">
        <v>74</v>
      </c>
      <c r="BR931" t="s">
        <v>95</v>
      </c>
      <c r="BS931" t="s">
        <v>9195</v>
      </c>
      <c r="BT931" t="str">
        <f>HYPERLINK("https%3A%2F%2Fwww.webofscience.com%2Fwos%2Fwoscc%2Ffull-record%2FWOS:A1991GZ58500031","View Full Record in Web of Science")</f>
        <v>View Full Record in Web of Science</v>
      </c>
    </row>
    <row r="932" spans="1:72" x14ac:dyDescent="0.15">
      <c r="A932" t="s">
        <v>72</v>
      </c>
      <c r="B932" t="s">
        <v>9196</v>
      </c>
      <c r="C932" t="s">
        <v>74</v>
      </c>
      <c r="D932" t="s">
        <v>74</v>
      </c>
      <c r="E932" t="s">
        <v>74</v>
      </c>
      <c r="F932" t="s">
        <v>9196</v>
      </c>
      <c r="G932" t="s">
        <v>74</v>
      </c>
      <c r="H932" t="s">
        <v>74</v>
      </c>
      <c r="I932" t="s">
        <v>9197</v>
      </c>
      <c r="J932" t="s">
        <v>2167</v>
      </c>
      <c r="K932" t="s">
        <v>74</v>
      </c>
      <c r="L932" t="s">
        <v>74</v>
      </c>
      <c r="M932" t="s">
        <v>77</v>
      </c>
      <c r="N932" t="s">
        <v>78</v>
      </c>
      <c r="O932" t="s">
        <v>74</v>
      </c>
      <c r="P932" t="s">
        <v>74</v>
      </c>
      <c r="Q932" t="s">
        <v>74</v>
      </c>
      <c r="R932" t="s">
        <v>74</v>
      </c>
      <c r="S932" t="s">
        <v>74</v>
      </c>
      <c r="T932" t="s">
        <v>74</v>
      </c>
      <c r="U932" t="s">
        <v>9198</v>
      </c>
      <c r="V932" t="s">
        <v>9199</v>
      </c>
      <c r="W932" t="s">
        <v>74</v>
      </c>
      <c r="X932" t="s">
        <v>74</v>
      </c>
      <c r="Y932" t="s">
        <v>9200</v>
      </c>
      <c r="Z932" t="s">
        <v>74</v>
      </c>
      <c r="AA932" t="s">
        <v>4067</v>
      </c>
      <c r="AB932" t="s">
        <v>74</v>
      </c>
      <c r="AC932" t="s">
        <v>74</v>
      </c>
      <c r="AD932" t="s">
        <v>74</v>
      </c>
      <c r="AE932" t="s">
        <v>74</v>
      </c>
      <c r="AF932" t="s">
        <v>74</v>
      </c>
      <c r="AG932">
        <v>32</v>
      </c>
      <c r="AH932">
        <v>135</v>
      </c>
      <c r="AI932">
        <v>141</v>
      </c>
      <c r="AJ932">
        <v>3</v>
      </c>
      <c r="AK932">
        <v>20</v>
      </c>
      <c r="AL932" t="s">
        <v>8976</v>
      </c>
      <c r="AM932" t="s">
        <v>272</v>
      </c>
      <c r="AN932" t="s">
        <v>8977</v>
      </c>
      <c r="AO932" t="s">
        <v>2173</v>
      </c>
      <c r="AP932" t="s">
        <v>2174</v>
      </c>
      <c r="AQ932" t="s">
        <v>74</v>
      </c>
      <c r="AR932" t="s">
        <v>2175</v>
      </c>
      <c r="AS932" t="s">
        <v>2176</v>
      </c>
      <c r="AT932" t="s">
        <v>8724</v>
      </c>
      <c r="AU932">
        <v>1991</v>
      </c>
      <c r="AV932">
        <v>35</v>
      </c>
      <c r="AW932" t="s">
        <v>1164</v>
      </c>
      <c r="AX932" t="s">
        <v>74</v>
      </c>
      <c r="AY932" t="s">
        <v>74</v>
      </c>
      <c r="AZ932" t="s">
        <v>74</v>
      </c>
      <c r="BA932" t="s">
        <v>74</v>
      </c>
      <c r="BB932">
        <v>423</v>
      </c>
      <c r="BC932">
        <v>434</v>
      </c>
      <c r="BD932" t="s">
        <v>74</v>
      </c>
      <c r="BE932" t="s">
        <v>9201</v>
      </c>
      <c r="BF932" t="str">
        <f>HYPERLINK("http://dx.doi.org/10.1016/S0304-4203(09)90034-2","http://dx.doi.org/10.1016/S0304-4203(09)90034-2")</f>
        <v>http://dx.doi.org/10.1016/S0304-4203(09)90034-2</v>
      </c>
      <c r="BG932" t="s">
        <v>74</v>
      </c>
      <c r="BH932" t="s">
        <v>74</v>
      </c>
      <c r="BI932">
        <v>12</v>
      </c>
      <c r="BJ932" t="s">
        <v>2177</v>
      </c>
      <c r="BK932" t="s">
        <v>92</v>
      </c>
      <c r="BL932" t="s">
        <v>2178</v>
      </c>
      <c r="BM932" t="s">
        <v>8979</v>
      </c>
      <c r="BN932" t="s">
        <v>74</v>
      </c>
      <c r="BO932" t="s">
        <v>74</v>
      </c>
      <c r="BP932" t="s">
        <v>74</v>
      </c>
      <c r="BQ932" t="s">
        <v>74</v>
      </c>
      <c r="BR932" t="s">
        <v>95</v>
      </c>
      <c r="BS932" t="s">
        <v>9202</v>
      </c>
      <c r="BT932" t="str">
        <f>HYPERLINK("https%3A%2F%2Fwww.webofscience.com%2Fwos%2Fwoscc%2Ffull-record%2FWOS:A1991GZ58500032","View Full Record in Web of Science")</f>
        <v>View Full Record in Web of Science</v>
      </c>
    </row>
    <row r="933" spans="1:72" x14ac:dyDescent="0.15">
      <c r="A933" t="s">
        <v>72</v>
      </c>
      <c r="B933" t="s">
        <v>9203</v>
      </c>
      <c r="C933" t="s">
        <v>74</v>
      </c>
      <c r="D933" t="s">
        <v>74</v>
      </c>
      <c r="E933" t="s">
        <v>74</v>
      </c>
      <c r="F933" t="s">
        <v>9203</v>
      </c>
      <c r="G933" t="s">
        <v>74</v>
      </c>
      <c r="H933" t="s">
        <v>74</v>
      </c>
      <c r="I933" t="s">
        <v>9204</v>
      </c>
      <c r="J933" t="s">
        <v>2167</v>
      </c>
      <c r="K933" t="s">
        <v>74</v>
      </c>
      <c r="L933" t="s">
        <v>74</v>
      </c>
      <c r="M933" t="s">
        <v>77</v>
      </c>
      <c r="N933" t="s">
        <v>647</v>
      </c>
      <c r="O933" t="s">
        <v>8983</v>
      </c>
      <c r="P933" t="s">
        <v>8984</v>
      </c>
      <c r="Q933" t="s">
        <v>8985</v>
      </c>
      <c r="R933" t="s">
        <v>74</v>
      </c>
      <c r="S933" t="s">
        <v>74</v>
      </c>
      <c r="T933" t="s">
        <v>74</v>
      </c>
      <c r="U933" t="s">
        <v>9205</v>
      </c>
      <c r="V933" t="s">
        <v>9206</v>
      </c>
      <c r="W933" t="s">
        <v>9207</v>
      </c>
      <c r="X933" t="s">
        <v>9208</v>
      </c>
      <c r="Y933" t="s">
        <v>9209</v>
      </c>
      <c r="Z933" t="s">
        <v>74</v>
      </c>
      <c r="AA933" t="s">
        <v>9210</v>
      </c>
      <c r="AB933" t="s">
        <v>9211</v>
      </c>
      <c r="AC933" t="s">
        <v>74</v>
      </c>
      <c r="AD933" t="s">
        <v>74</v>
      </c>
      <c r="AE933" t="s">
        <v>74</v>
      </c>
      <c r="AF933" t="s">
        <v>74</v>
      </c>
      <c r="AG933">
        <v>27</v>
      </c>
      <c r="AH933">
        <v>19</v>
      </c>
      <c r="AI933">
        <v>22</v>
      </c>
      <c r="AJ933">
        <v>0</v>
      </c>
      <c r="AK933">
        <v>10</v>
      </c>
      <c r="AL933" t="s">
        <v>271</v>
      </c>
      <c r="AM933" t="s">
        <v>272</v>
      </c>
      <c r="AN933" t="s">
        <v>273</v>
      </c>
      <c r="AO933" t="s">
        <v>2173</v>
      </c>
      <c r="AP933" t="s">
        <v>74</v>
      </c>
      <c r="AQ933" t="s">
        <v>74</v>
      </c>
      <c r="AR933" t="s">
        <v>2175</v>
      </c>
      <c r="AS933" t="s">
        <v>2176</v>
      </c>
      <c r="AT933" t="s">
        <v>8724</v>
      </c>
      <c r="AU933">
        <v>1991</v>
      </c>
      <c r="AV933">
        <v>35</v>
      </c>
      <c r="AW933" t="s">
        <v>1164</v>
      </c>
      <c r="AX933" t="s">
        <v>74</v>
      </c>
      <c r="AY933" t="s">
        <v>74</v>
      </c>
      <c r="AZ933" t="s">
        <v>74</v>
      </c>
      <c r="BA933" t="s">
        <v>74</v>
      </c>
      <c r="BB933">
        <v>435</v>
      </c>
      <c r="BC933">
        <v>447</v>
      </c>
      <c r="BD933" t="s">
        <v>74</v>
      </c>
      <c r="BE933" t="s">
        <v>9212</v>
      </c>
      <c r="BF933" t="str">
        <f>HYPERLINK("http://dx.doi.org/10.1016/S0304-4203(09)90035-4","http://dx.doi.org/10.1016/S0304-4203(09)90035-4")</f>
        <v>http://dx.doi.org/10.1016/S0304-4203(09)90035-4</v>
      </c>
      <c r="BG933" t="s">
        <v>74</v>
      </c>
      <c r="BH933" t="s">
        <v>74</v>
      </c>
      <c r="BI933">
        <v>13</v>
      </c>
      <c r="BJ933" t="s">
        <v>2177</v>
      </c>
      <c r="BK933" t="s">
        <v>661</v>
      </c>
      <c r="BL933" t="s">
        <v>2178</v>
      </c>
      <c r="BM933" t="s">
        <v>8979</v>
      </c>
      <c r="BN933" t="s">
        <v>74</v>
      </c>
      <c r="BO933" t="s">
        <v>74</v>
      </c>
      <c r="BP933" t="s">
        <v>74</v>
      </c>
      <c r="BQ933" t="s">
        <v>74</v>
      </c>
      <c r="BR933" t="s">
        <v>95</v>
      </c>
      <c r="BS933" t="s">
        <v>9213</v>
      </c>
      <c r="BT933" t="str">
        <f>HYPERLINK("https%3A%2F%2Fwww.webofscience.com%2Fwos%2Fwoscc%2Ffull-record%2FWOS:A1991GZ58500033","View Full Record in Web of Science")</f>
        <v>View Full Record in Web of Science</v>
      </c>
    </row>
    <row r="934" spans="1:72" x14ac:dyDescent="0.15">
      <c r="A934" t="s">
        <v>72</v>
      </c>
      <c r="B934" t="s">
        <v>9214</v>
      </c>
      <c r="C934" t="s">
        <v>74</v>
      </c>
      <c r="D934" t="s">
        <v>74</v>
      </c>
      <c r="E934" t="s">
        <v>74</v>
      </c>
      <c r="F934" t="s">
        <v>9214</v>
      </c>
      <c r="G934" t="s">
        <v>74</v>
      </c>
      <c r="H934" t="s">
        <v>74</v>
      </c>
      <c r="I934" t="s">
        <v>9215</v>
      </c>
      <c r="J934" t="s">
        <v>2167</v>
      </c>
      <c r="K934" t="s">
        <v>74</v>
      </c>
      <c r="L934" t="s">
        <v>74</v>
      </c>
      <c r="M934" t="s">
        <v>77</v>
      </c>
      <c r="N934" t="s">
        <v>647</v>
      </c>
      <c r="O934" t="s">
        <v>8983</v>
      </c>
      <c r="P934" t="s">
        <v>8984</v>
      </c>
      <c r="Q934" t="s">
        <v>8985</v>
      </c>
      <c r="R934" t="s">
        <v>74</v>
      </c>
      <c r="S934" t="s">
        <v>74</v>
      </c>
      <c r="T934" t="s">
        <v>74</v>
      </c>
      <c r="U934" t="s">
        <v>9216</v>
      </c>
      <c r="V934" t="s">
        <v>9217</v>
      </c>
      <c r="W934" t="s">
        <v>1484</v>
      </c>
      <c r="X934" t="s">
        <v>1485</v>
      </c>
      <c r="Y934" t="s">
        <v>9218</v>
      </c>
      <c r="Z934" t="s">
        <v>74</v>
      </c>
      <c r="AA934" t="s">
        <v>9219</v>
      </c>
      <c r="AB934" t="s">
        <v>9220</v>
      </c>
      <c r="AC934" t="s">
        <v>74</v>
      </c>
      <c r="AD934" t="s">
        <v>74</v>
      </c>
      <c r="AE934" t="s">
        <v>74</v>
      </c>
      <c r="AF934" t="s">
        <v>74</v>
      </c>
      <c r="AG934">
        <v>21</v>
      </c>
      <c r="AH934">
        <v>18</v>
      </c>
      <c r="AI934">
        <v>20</v>
      </c>
      <c r="AJ934">
        <v>0</v>
      </c>
      <c r="AK934">
        <v>5</v>
      </c>
      <c r="AL934" t="s">
        <v>271</v>
      </c>
      <c r="AM934" t="s">
        <v>272</v>
      </c>
      <c r="AN934" t="s">
        <v>273</v>
      </c>
      <c r="AO934" t="s">
        <v>2173</v>
      </c>
      <c r="AP934" t="s">
        <v>74</v>
      </c>
      <c r="AQ934" t="s">
        <v>74</v>
      </c>
      <c r="AR934" t="s">
        <v>2175</v>
      </c>
      <c r="AS934" t="s">
        <v>2176</v>
      </c>
      <c r="AT934" t="s">
        <v>8724</v>
      </c>
      <c r="AU934">
        <v>1991</v>
      </c>
      <c r="AV934">
        <v>35</v>
      </c>
      <c r="AW934" t="s">
        <v>1164</v>
      </c>
      <c r="AX934" t="s">
        <v>74</v>
      </c>
      <c r="AY934" t="s">
        <v>74</v>
      </c>
      <c r="AZ934" t="s">
        <v>74</v>
      </c>
      <c r="BA934" t="s">
        <v>74</v>
      </c>
      <c r="BB934">
        <v>449</v>
      </c>
      <c r="BC934">
        <v>459</v>
      </c>
      <c r="BD934" t="s">
        <v>74</v>
      </c>
      <c r="BE934" t="s">
        <v>9221</v>
      </c>
      <c r="BF934" t="str">
        <f>HYPERLINK("http://dx.doi.org/10.1016/S0304-4203(09)90036-6","http://dx.doi.org/10.1016/S0304-4203(09)90036-6")</f>
        <v>http://dx.doi.org/10.1016/S0304-4203(09)90036-6</v>
      </c>
      <c r="BG934" t="s">
        <v>74</v>
      </c>
      <c r="BH934" t="s">
        <v>74</v>
      </c>
      <c r="BI934">
        <v>11</v>
      </c>
      <c r="BJ934" t="s">
        <v>2177</v>
      </c>
      <c r="BK934" t="s">
        <v>661</v>
      </c>
      <c r="BL934" t="s">
        <v>2178</v>
      </c>
      <c r="BM934" t="s">
        <v>8979</v>
      </c>
      <c r="BN934" t="s">
        <v>74</v>
      </c>
      <c r="BO934" t="s">
        <v>74</v>
      </c>
      <c r="BP934" t="s">
        <v>74</v>
      </c>
      <c r="BQ934" t="s">
        <v>74</v>
      </c>
      <c r="BR934" t="s">
        <v>95</v>
      </c>
      <c r="BS934" t="s">
        <v>9222</v>
      </c>
      <c r="BT934" t="str">
        <f>HYPERLINK("https%3A%2F%2Fwww.webofscience.com%2Fwos%2Fwoscc%2Ffull-record%2FWOS:A1991GZ58500034","View Full Record in Web of Science")</f>
        <v>View Full Record in Web of Science</v>
      </c>
    </row>
    <row r="935" spans="1:72" x14ac:dyDescent="0.15">
      <c r="A935" t="s">
        <v>72</v>
      </c>
      <c r="B935" t="s">
        <v>9223</v>
      </c>
      <c r="C935" t="s">
        <v>74</v>
      </c>
      <c r="D935" t="s">
        <v>74</v>
      </c>
      <c r="E935" t="s">
        <v>74</v>
      </c>
      <c r="F935" t="s">
        <v>9223</v>
      </c>
      <c r="G935" t="s">
        <v>74</v>
      </c>
      <c r="H935" t="s">
        <v>74</v>
      </c>
      <c r="I935" t="s">
        <v>9224</v>
      </c>
      <c r="J935" t="s">
        <v>2167</v>
      </c>
      <c r="K935" t="s">
        <v>74</v>
      </c>
      <c r="L935" t="s">
        <v>74</v>
      </c>
      <c r="M935" t="s">
        <v>77</v>
      </c>
      <c r="N935" t="s">
        <v>647</v>
      </c>
      <c r="O935" t="s">
        <v>8983</v>
      </c>
      <c r="P935" t="s">
        <v>8984</v>
      </c>
      <c r="Q935" t="s">
        <v>8985</v>
      </c>
      <c r="R935" t="s">
        <v>74</v>
      </c>
      <c r="S935" t="s">
        <v>74</v>
      </c>
      <c r="T935" t="s">
        <v>74</v>
      </c>
      <c r="U935" t="s">
        <v>9225</v>
      </c>
      <c r="V935" t="s">
        <v>9226</v>
      </c>
      <c r="W935" t="s">
        <v>74</v>
      </c>
      <c r="X935" t="s">
        <v>74</v>
      </c>
      <c r="Y935" t="s">
        <v>8135</v>
      </c>
      <c r="Z935" t="s">
        <v>74</v>
      </c>
      <c r="AA935" t="s">
        <v>74</v>
      </c>
      <c r="AB935" t="s">
        <v>74</v>
      </c>
      <c r="AC935" t="s">
        <v>74</v>
      </c>
      <c r="AD935" t="s">
        <v>74</v>
      </c>
      <c r="AE935" t="s">
        <v>74</v>
      </c>
      <c r="AF935" t="s">
        <v>74</v>
      </c>
      <c r="AG935">
        <v>35</v>
      </c>
      <c r="AH935">
        <v>68</v>
      </c>
      <c r="AI935">
        <v>74</v>
      </c>
      <c r="AJ935">
        <v>0</v>
      </c>
      <c r="AK935">
        <v>10</v>
      </c>
      <c r="AL935" t="s">
        <v>271</v>
      </c>
      <c r="AM935" t="s">
        <v>272</v>
      </c>
      <c r="AN935" t="s">
        <v>273</v>
      </c>
      <c r="AO935" t="s">
        <v>2173</v>
      </c>
      <c r="AP935" t="s">
        <v>74</v>
      </c>
      <c r="AQ935" t="s">
        <v>74</v>
      </c>
      <c r="AR935" t="s">
        <v>2175</v>
      </c>
      <c r="AS935" t="s">
        <v>2176</v>
      </c>
      <c r="AT935" t="s">
        <v>8724</v>
      </c>
      <c r="AU935">
        <v>1991</v>
      </c>
      <c r="AV935">
        <v>35</v>
      </c>
      <c r="AW935" t="s">
        <v>1164</v>
      </c>
      <c r="AX935" t="s">
        <v>74</v>
      </c>
      <c r="AY935" t="s">
        <v>74</v>
      </c>
      <c r="AZ935" t="s">
        <v>74</v>
      </c>
      <c r="BA935" t="s">
        <v>74</v>
      </c>
      <c r="BB935">
        <v>461</v>
      </c>
      <c r="BC935">
        <v>476</v>
      </c>
      <c r="BD935" t="s">
        <v>74</v>
      </c>
      <c r="BE935" t="s">
        <v>9227</v>
      </c>
      <c r="BF935" t="str">
        <f>HYPERLINK("http://dx.doi.org/10.1016/S0304-4203(09)90037-8","http://dx.doi.org/10.1016/S0304-4203(09)90037-8")</f>
        <v>http://dx.doi.org/10.1016/S0304-4203(09)90037-8</v>
      </c>
      <c r="BG935" t="s">
        <v>74</v>
      </c>
      <c r="BH935" t="s">
        <v>74</v>
      </c>
      <c r="BI935">
        <v>16</v>
      </c>
      <c r="BJ935" t="s">
        <v>2177</v>
      </c>
      <c r="BK935" t="s">
        <v>661</v>
      </c>
      <c r="BL935" t="s">
        <v>2178</v>
      </c>
      <c r="BM935" t="s">
        <v>8979</v>
      </c>
      <c r="BN935" t="s">
        <v>74</v>
      </c>
      <c r="BO935" t="s">
        <v>74</v>
      </c>
      <c r="BP935" t="s">
        <v>74</v>
      </c>
      <c r="BQ935" t="s">
        <v>74</v>
      </c>
      <c r="BR935" t="s">
        <v>95</v>
      </c>
      <c r="BS935" t="s">
        <v>9228</v>
      </c>
      <c r="BT935" t="str">
        <f>HYPERLINK("https%3A%2F%2Fwww.webofscience.com%2Fwos%2Fwoscc%2Ffull-record%2FWOS:A1991GZ58500035","View Full Record in Web of Science")</f>
        <v>View Full Record in Web of Science</v>
      </c>
    </row>
    <row r="936" spans="1:72" x14ac:dyDescent="0.15">
      <c r="A936" t="s">
        <v>72</v>
      </c>
      <c r="B936" t="s">
        <v>9229</v>
      </c>
      <c r="C936" t="s">
        <v>74</v>
      </c>
      <c r="D936" t="s">
        <v>74</v>
      </c>
      <c r="E936" t="s">
        <v>74</v>
      </c>
      <c r="F936" t="s">
        <v>9229</v>
      </c>
      <c r="G936" t="s">
        <v>74</v>
      </c>
      <c r="H936" t="s">
        <v>74</v>
      </c>
      <c r="I936" t="s">
        <v>9230</v>
      </c>
      <c r="J936" t="s">
        <v>2167</v>
      </c>
      <c r="K936" t="s">
        <v>74</v>
      </c>
      <c r="L936" t="s">
        <v>74</v>
      </c>
      <c r="M936" t="s">
        <v>77</v>
      </c>
      <c r="N936" t="s">
        <v>647</v>
      </c>
      <c r="O936" t="s">
        <v>8983</v>
      </c>
      <c r="P936" t="s">
        <v>8984</v>
      </c>
      <c r="Q936" t="s">
        <v>8985</v>
      </c>
      <c r="R936" t="s">
        <v>74</v>
      </c>
      <c r="S936" t="s">
        <v>74</v>
      </c>
      <c r="T936" t="s">
        <v>74</v>
      </c>
      <c r="U936" t="s">
        <v>9231</v>
      </c>
      <c r="V936" t="s">
        <v>9232</v>
      </c>
      <c r="W936" t="s">
        <v>9233</v>
      </c>
      <c r="X936" t="s">
        <v>9234</v>
      </c>
      <c r="Y936" t="s">
        <v>9235</v>
      </c>
      <c r="Z936" t="s">
        <v>74</v>
      </c>
      <c r="AA936" t="s">
        <v>656</v>
      </c>
      <c r="AB936" t="s">
        <v>74</v>
      </c>
      <c r="AC936" t="s">
        <v>74</v>
      </c>
      <c r="AD936" t="s">
        <v>74</v>
      </c>
      <c r="AE936" t="s">
        <v>74</v>
      </c>
      <c r="AF936" t="s">
        <v>74</v>
      </c>
      <c r="AG936">
        <v>33</v>
      </c>
      <c r="AH936">
        <v>54</v>
      </c>
      <c r="AI936">
        <v>61</v>
      </c>
      <c r="AJ936">
        <v>0</v>
      </c>
      <c r="AK936">
        <v>3</v>
      </c>
      <c r="AL936" t="s">
        <v>271</v>
      </c>
      <c r="AM936" t="s">
        <v>272</v>
      </c>
      <c r="AN936" t="s">
        <v>273</v>
      </c>
      <c r="AO936" t="s">
        <v>2173</v>
      </c>
      <c r="AP936" t="s">
        <v>74</v>
      </c>
      <c r="AQ936" t="s">
        <v>74</v>
      </c>
      <c r="AR936" t="s">
        <v>2175</v>
      </c>
      <c r="AS936" t="s">
        <v>2176</v>
      </c>
      <c r="AT936" t="s">
        <v>8724</v>
      </c>
      <c r="AU936">
        <v>1991</v>
      </c>
      <c r="AV936">
        <v>35</v>
      </c>
      <c r="AW936" t="s">
        <v>1164</v>
      </c>
      <c r="AX936" t="s">
        <v>74</v>
      </c>
      <c r="AY936" t="s">
        <v>74</v>
      </c>
      <c r="AZ936" t="s">
        <v>74</v>
      </c>
      <c r="BA936" t="s">
        <v>74</v>
      </c>
      <c r="BB936">
        <v>477</v>
      </c>
      <c r="BC936">
        <v>487</v>
      </c>
      <c r="BD936" t="s">
        <v>74</v>
      </c>
      <c r="BE936" t="s">
        <v>9236</v>
      </c>
      <c r="BF936" t="str">
        <f>HYPERLINK("http://dx.doi.org/10.1016/S0304-4203(09)90038-X","http://dx.doi.org/10.1016/S0304-4203(09)90038-X")</f>
        <v>http://dx.doi.org/10.1016/S0304-4203(09)90038-X</v>
      </c>
      <c r="BG936" t="s">
        <v>74</v>
      </c>
      <c r="BH936" t="s">
        <v>74</v>
      </c>
      <c r="BI936">
        <v>11</v>
      </c>
      <c r="BJ936" t="s">
        <v>2177</v>
      </c>
      <c r="BK936" t="s">
        <v>661</v>
      </c>
      <c r="BL936" t="s">
        <v>2178</v>
      </c>
      <c r="BM936" t="s">
        <v>8979</v>
      </c>
      <c r="BN936" t="s">
        <v>74</v>
      </c>
      <c r="BO936" t="s">
        <v>74</v>
      </c>
      <c r="BP936" t="s">
        <v>74</v>
      </c>
      <c r="BQ936" t="s">
        <v>74</v>
      </c>
      <c r="BR936" t="s">
        <v>95</v>
      </c>
      <c r="BS936" t="s">
        <v>9237</v>
      </c>
      <c r="BT936" t="str">
        <f>HYPERLINK("https%3A%2F%2Fwww.webofscience.com%2Fwos%2Fwoscc%2Ffull-record%2FWOS:A1991GZ58500036","View Full Record in Web of Science")</f>
        <v>View Full Record in Web of Science</v>
      </c>
    </row>
    <row r="937" spans="1:72" x14ac:dyDescent="0.15">
      <c r="A937" t="s">
        <v>72</v>
      </c>
      <c r="B937" t="s">
        <v>9238</v>
      </c>
      <c r="C937" t="s">
        <v>74</v>
      </c>
      <c r="D937" t="s">
        <v>74</v>
      </c>
      <c r="E937" t="s">
        <v>74</v>
      </c>
      <c r="F937" t="s">
        <v>9238</v>
      </c>
      <c r="G937" t="s">
        <v>74</v>
      </c>
      <c r="H937" t="s">
        <v>74</v>
      </c>
      <c r="I937" t="s">
        <v>9239</v>
      </c>
      <c r="J937" t="s">
        <v>2167</v>
      </c>
      <c r="K937" t="s">
        <v>74</v>
      </c>
      <c r="L937" t="s">
        <v>74</v>
      </c>
      <c r="M937" t="s">
        <v>77</v>
      </c>
      <c r="N937" t="s">
        <v>647</v>
      </c>
      <c r="O937" t="s">
        <v>8983</v>
      </c>
      <c r="P937" t="s">
        <v>8984</v>
      </c>
      <c r="Q937" t="s">
        <v>8985</v>
      </c>
      <c r="R937" t="s">
        <v>74</v>
      </c>
      <c r="S937" t="s">
        <v>74</v>
      </c>
      <c r="T937" t="s">
        <v>74</v>
      </c>
      <c r="U937" t="s">
        <v>9240</v>
      </c>
      <c r="V937" t="s">
        <v>9241</v>
      </c>
      <c r="W937" t="s">
        <v>7234</v>
      </c>
      <c r="X937" t="s">
        <v>7235</v>
      </c>
      <c r="Y937" t="s">
        <v>9242</v>
      </c>
      <c r="Z937" t="s">
        <v>74</v>
      </c>
      <c r="AA937" t="s">
        <v>74</v>
      </c>
      <c r="AB937" t="s">
        <v>74</v>
      </c>
      <c r="AC937" t="s">
        <v>74</v>
      </c>
      <c r="AD937" t="s">
        <v>74</v>
      </c>
      <c r="AE937" t="s">
        <v>74</v>
      </c>
      <c r="AF937" t="s">
        <v>74</v>
      </c>
      <c r="AG937">
        <v>25</v>
      </c>
      <c r="AH937">
        <v>86</v>
      </c>
      <c r="AI937">
        <v>90</v>
      </c>
      <c r="AJ937">
        <v>1</v>
      </c>
      <c r="AK937">
        <v>12</v>
      </c>
      <c r="AL937" t="s">
        <v>271</v>
      </c>
      <c r="AM937" t="s">
        <v>272</v>
      </c>
      <c r="AN937" t="s">
        <v>273</v>
      </c>
      <c r="AO937" t="s">
        <v>2173</v>
      </c>
      <c r="AP937" t="s">
        <v>74</v>
      </c>
      <c r="AQ937" t="s">
        <v>74</v>
      </c>
      <c r="AR937" t="s">
        <v>2175</v>
      </c>
      <c r="AS937" t="s">
        <v>2176</v>
      </c>
      <c r="AT937" t="s">
        <v>8724</v>
      </c>
      <c r="AU937">
        <v>1991</v>
      </c>
      <c r="AV937">
        <v>35</v>
      </c>
      <c r="AW937" t="s">
        <v>1164</v>
      </c>
      <c r="AX937" t="s">
        <v>74</v>
      </c>
      <c r="AY937" t="s">
        <v>74</v>
      </c>
      <c r="AZ937" t="s">
        <v>74</v>
      </c>
      <c r="BA937" t="s">
        <v>74</v>
      </c>
      <c r="BB937">
        <v>489</v>
      </c>
      <c r="BC937">
        <v>502</v>
      </c>
      <c r="BD937" t="s">
        <v>74</v>
      </c>
      <c r="BE937" t="s">
        <v>9243</v>
      </c>
      <c r="BF937" t="str">
        <f>HYPERLINK("http://dx.doi.org/10.1016/S0304-4203(09)90039-1","http://dx.doi.org/10.1016/S0304-4203(09)90039-1")</f>
        <v>http://dx.doi.org/10.1016/S0304-4203(09)90039-1</v>
      </c>
      <c r="BG937" t="s">
        <v>74</v>
      </c>
      <c r="BH937" t="s">
        <v>74</v>
      </c>
      <c r="BI937">
        <v>14</v>
      </c>
      <c r="BJ937" t="s">
        <v>2177</v>
      </c>
      <c r="BK937" t="s">
        <v>661</v>
      </c>
      <c r="BL937" t="s">
        <v>2178</v>
      </c>
      <c r="BM937" t="s">
        <v>8979</v>
      </c>
      <c r="BN937" t="s">
        <v>74</v>
      </c>
      <c r="BO937" t="s">
        <v>74</v>
      </c>
      <c r="BP937" t="s">
        <v>74</v>
      </c>
      <c r="BQ937" t="s">
        <v>74</v>
      </c>
      <c r="BR937" t="s">
        <v>95</v>
      </c>
      <c r="BS937" t="s">
        <v>9244</v>
      </c>
      <c r="BT937" t="str">
        <f>HYPERLINK("https%3A%2F%2Fwww.webofscience.com%2Fwos%2Fwoscc%2Ffull-record%2FWOS:A1991GZ58500037","View Full Record in Web of Science")</f>
        <v>View Full Record in Web of Science</v>
      </c>
    </row>
    <row r="938" spans="1:72" x14ac:dyDescent="0.15">
      <c r="A938" t="s">
        <v>72</v>
      </c>
      <c r="B938" t="s">
        <v>9245</v>
      </c>
      <c r="C938" t="s">
        <v>74</v>
      </c>
      <c r="D938" t="s">
        <v>74</v>
      </c>
      <c r="E938" t="s">
        <v>74</v>
      </c>
      <c r="F938" t="s">
        <v>9245</v>
      </c>
      <c r="G938" t="s">
        <v>74</v>
      </c>
      <c r="H938" t="s">
        <v>74</v>
      </c>
      <c r="I938" t="s">
        <v>9246</v>
      </c>
      <c r="J938" t="s">
        <v>2167</v>
      </c>
      <c r="K938" t="s">
        <v>74</v>
      </c>
      <c r="L938" t="s">
        <v>74</v>
      </c>
      <c r="M938" t="s">
        <v>77</v>
      </c>
      <c r="N938" t="s">
        <v>647</v>
      </c>
      <c r="O938" t="s">
        <v>8983</v>
      </c>
      <c r="P938" t="s">
        <v>8984</v>
      </c>
      <c r="Q938" t="s">
        <v>8985</v>
      </c>
      <c r="R938" t="s">
        <v>74</v>
      </c>
      <c r="S938" t="s">
        <v>74</v>
      </c>
      <c r="T938" t="s">
        <v>74</v>
      </c>
      <c r="U938" t="s">
        <v>9247</v>
      </c>
      <c r="V938" t="s">
        <v>9248</v>
      </c>
      <c r="W938" t="s">
        <v>74</v>
      </c>
      <c r="X938" t="s">
        <v>74</v>
      </c>
      <c r="Y938" t="s">
        <v>762</v>
      </c>
      <c r="Z938" t="s">
        <v>74</v>
      </c>
      <c r="AA938" t="s">
        <v>74</v>
      </c>
      <c r="AB938" t="s">
        <v>763</v>
      </c>
      <c r="AC938" t="s">
        <v>74</v>
      </c>
      <c r="AD938" t="s">
        <v>74</v>
      </c>
      <c r="AE938" t="s">
        <v>74</v>
      </c>
      <c r="AF938" t="s">
        <v>74</v>
      </c>
      <c r="AG938">
        <v>65</v>
      </c>
      <c r="AH938">
        <v>127</v>
      </c>
      <c r="AI938">
        <v>135</v>
      </c>
      <c r="AJ938">
        <v>0</v>
      </c>
      <c r="AK938">
        <v>4</v>
      </c>
      <c r="AL938" t="s">
        <v>271</v>
      </c>
      <c r="AM938" t="s">
        <v>272</v>
      </c>
      <c r="AN938" t="s">
        <v>273</v>
      </c>
      <c r="AO938" t="s">
        <v>2173</v>
      </c>
      <c r="AP938" t="s">
        <v>74</v>
      </c>
      <c r="AQ938" t="s">
        <v>74</v>
      </c>
      <c r="AR938" t="s">
        <v>2175</v>
      </c>
      <c r="AS938" t="s">
        <v>2176</v>
      </c>
      <c r="AT938" t="s">
        <v>8724</v>
      </c>
      <c r="AU938">
        <v>1991</v>
      </c>
      <c r="AV938">
        <v>35</v>
      </c>
      <c r="AW938" t="s">
        <v>1164</v>
      </c>
      <c r="AX938" t="s">
        <v>74</v>
      </c>
      <c r="AY938" t="s">
        <v>74</v>
      </c>
      <c r="AZ938" t="s">
        <v>74</v>
      </c>
      <c r="BA938" t="s">
        <v>74</v>
      </c>
      <c r="BB938">
        <v>503</v>
      </c>
      <c r="BC938">
        <v>536</v>
      </c>
      <c r="BD938" t="s">
        <v>74</v>
      </c>
      <c r="BE938" t="s">
        <v>9249</v>
      </c>
      <c r="BF938" t="str">
        <f>HYPERLINK("http://dx.doi.org/10.1016/S0304-4203(09)90040-8","http://dx.doi.org/10.1016/S0304-4203(09)90040-8")</f>
        <v>http://dx.doi.org/10.1016/S0304-4203(09)90040-8</v>
      </c>
      <c r="BG938" t="s">
        <v>74</v>
      </c>
      <c r="BH938" t="s">
        <v>74</v>
      </c>
      <c r="BI938">
        <v>34</v>
      </c>
      <c r="BJ938" t="s">
        <v>2177</v>
      </c>
      <c r="BK938" t="s">
        <v>661</v>
      </c>
      <c r="BL938" t="s">
        <v>2178</v>
      </c>
      <c r="BM938" t="s">
        <v>8979</v>
      </c>
      <c r="BN938" t="s">
        <v>74</v>
      </c>
      <c r="BO938" t="s">
        <v>74</v>
      </c>
      <c r="BP938" t="s">
        <v>74</v>
      </c>
      <c r="BQ938" t="s">
        <v>74</v>
      </c>
      <c r="BR938" t="s">
        <v>95</v>
      </c>
      <c r="BS938" t="s">
        <v>9250</v>
      </c>
      <c r="BT938" t="str">
        <f>HYPERLINK("https%3A%2F%2Fwww.webofscience.com%2Fwos%2Fwoscc%2Ffull-record%2FWOS:A1991GZ58500038","View Full Record in Web of Science")</f>
        <v>View Full Record in Web of Science</v>
      </c>
    </row>
    <row r="939" spans="1:72" x14ac:dyDescent="0.15">
      <c r="A939" t="s">
        <v>72</v>
      </c>
      <c r="B939" t="s">
        <v>9251</v>
      </c>
      <c r="C939" t="s">
        <v>74</v>
      </c>
      <c r="D939" t="s">
        <v>74</v>
      </c>
      <c r="E939" t="s">
        <v>74</v>
      </c>
      <c r="F939" t="s">
        <v>9251</v>
      </c>
      <c r="G939" t="s">
        <v>74</v>
      </c>
      <c r="H939" t="s">
        <v>74</v>
      </c>
      <c r="I939" t="s">
        <v>9252</v>
      </c>
      <c r="J939" t="s">
        <v>2167</v>
      </c>
      <c r="K939" t="s">
        <v>74</v>
      </c>
      <c r="L939" t="s">
        <v>74</v>
      </c>
      <c r="M939" t="s">
        <v>77</v>
      </c>
      <c r="N939" t="s">
        <v>647</v>
      </c>
      <c r="O939" t="s">
        <v>8983</v>
      </c>
      <c r="P939" t="s">
        <v>8984</v>
      </c>
      <c r="Q939" t="s">
        <v>8985</v>
      </c>
      <c r="R939" t="s">
        <v>74</v>
      </c>
      <c r="S939" t="s">
        <v>74</v>
      </c>
      <c r="T939" t="s">
        <v>74</v>
      </c>
      <c r="U939" t="s">
        <v>9253</v>
      </c>
      <c r="V939" t="s">
        <v>9254</v>
      </c>
      <c r="W939" t="s">
        <v>9255</v>
      </c>
      <c r="X939" t="s">
        <v>9256</v>
      </c>
      <c r="Y939" t="s">
        <v>9257</v>
      </c>
      <c r="Z939" t="s">
        <v>74</v>
      </c>
      <c r="AA939" t="s">
        <v>2935</v>
      </c>
      <c r="AB939" t="s">
        <v>2936</v>
      </c>
      <c r="AC939" t="s">
        <v>74</v>
      </c>
      <c r="AD939" t="s">
        <v>74</v>
      </c>
      <c r="AE939" t="s">
        <v>74</v>
      </c>
      <c r="AF939" t="s">
        <v>74</v>
      </c>
      <c r="AG939">
        <v>33</v>
      </c>
      <c r="AH939">
        <v>48</v>
      </c>
      <c r="AI939">
        <v>52</v>
      </c>
      <c r="AJ939">
        <v>1</v>
      </c>
      <c r="AK939">
        <v>5</v>
      </c>
      <c r="AL939" t="s">
        <v>271</v>
      </c>
      <c r="AM939" t="s">
        <v>272</v>
      </c>
      <c r="AN939" t="s">
        <v>273</v>
      </c>
      <c r="AO939" t="s">
        <v>2173</v>
      </c>
      <c r="AP939" t="s">
        <v>74</v>
      </c>
      <c r="AQ939" t="s">
        <v>74</v>
      </c>
      <c r="AR939" t="s">
        <v>2175</v>
      </c>
      <c r="AS939" t="s">
        <v>2176</v>
      </c>
      <c r="AT939" t="s">
        <v>8724</v>
      </c>
      <c r="AU939">
        <v>1991</v>
      </c>
      <c r="AV939">
        <v>35</v>
      </c>
      <c r="AW939" t="s">
        <v>1164</v>
      </c>
      <c r="AX939" t="s">
        <v>74</v>
      </c>
      <c r="AY939" t="s">
        <v>74</v>
      </c>
      <c r="AZ939" t="s">
        <v>74</v>
      </c>
      <c r="BA939" t="s">
        <v>74</v>
      </c>
      <c r="BB939">
        <v>537</v>
      </c>
      <c r="BC939">
        <v>551</v>
      </c>
      <c r="BD939" t="s">
        <v>74</v>
      </c>
      <c r="BE939" t="s">
        <v>9258</v>
      </c>
      <c r="BF939" t="str">
        <f>HYPERLINK("http://dx.doi.org/10.1016/S0304-4203(09)90041-X","http://dx.doi.org/10.1016/S0304-4203(09)90041-X")</f>
        <v>http://dx.doi.org/10.1016/S0304-4203(09)90041-X</v>
      </c>
      <c r="BG939" t="s">
        <v>74</v>
      </c>
      <c r="BH939" t="s">
        <v>74</v>
      </c>
      <c r="BI939">
        <v>15</v>
      </c>
      <c r="BJ939" t="s">
        <v>2177</v>
      </c>
      <c r="BK939" t="s">
        <v>661</v>
      </c>
      <c r="BL939" t="s">
        <v>2178</v>
      </c>
      <c r="BM939" t="s">
        <v>8979</v>
      </c>
      <c r="BN939" t="s">
        <v>74</v>
      </c>
      <c r="BO939" t="s">
        <v>74</v>
      </c>
      <c r="BP939" t="s">
        <v>74</v>
      </c>
      <c r="BQ939" t="s">
        <v>74</v>
      </c>
      <c r="BR939" t="s">
        <v>95</v>
      </c>
      <c r="BS939" t="s">
        <v>9259</v>
      </c>
      <c r="BT939" t="str">
        <f>HYPERLINK("https%3A%2F%2Fwww.webofscience.com%2Fwos%2Fwoscc%2Ffull-record%2FWOS:A1991GZ58500039","View Full Record in Web of Science")</f>
        <v>View Full Record in Web of Science</v>
      </c>
    </row>
    <row r="940" spans="1:72" x14ac:dyDescent="0.15">
      <c r="A940" t="s">
        <v>72</v>
      </c>
      <c r="B940" t="s">
        <v>9260</v>
      </c>
      <c r="C940" t="s">
        <v>74</v>
      </c>
      <c r="D940" t="s">
        <v>74</v>
      </c>
      <c r="E940" t="s">
        <v>74</v>
      </c>
      <c r="F940" t="s">
        <v>9260</v>
      </c>
      <c r="G940" t="s">
        <v>74</v>
      </c>
      <c r="H940" t="s">
        <v>74</v>
      </c>
      <c r="I940" t="s">
        <v>9261</v>
      </c>
      <c r="J940" t="s">
        <v>2167</v>
      </c>
      <c r="K940" t="s">
        <v>74</v>
      </c>
      <c r="L940" t="s">
        <v>74</v>
      </c>
      <c r="M940" t="s">
        <v>77</v>
      </c>
      <c r="N940" t="s">
        <v>647</v>
      </c>
      <c r="O940" t="s">
        <v>8983</v>
      </c>
      <c r="P940" t="s">
        <v>8984</v>
      </c>
      <c r="Q940" t="s">
        <v>8985</v>
      </c>
      <c r="R940" t="s">
        <v>74</v>
      </c>
      <c r="S940" t="s">
        <v>74</v>
      </c>
      <c r="T940" t="s">
        <v>74</v>
      </c>
      <c r="U940" t="s">
        <v>9262</v>
      </c>
      <c r="V940" t="s">
        <v>9263</v>
      </c>
      <c r="W940" t="s">
        <v>9233</v>
      </c>
      <c r="X940" t="s">
        <v>9234</v>
      </c>
      <c r="Y940" t="s">
        <v>9264</v>
      </c>
      <c r="Z940" t="s">
        <v>74</v>
      </c>
      <c r="AA940" t="s">
        <v>74</v>
      </c>
      <c r="AB940" t="s">
        <v>9265</v>
      </c>
      <c r="AC940" t="s">
        <v>74</v>
      </c>
      <c r="AD940" t="s">
        <v>74</v>
      </c>
      <c r="AE940" t="s">
        <v>74</v>
      </c>
      <c r="AF940" t="s">
        <v>74</v>
      </c>
      <c r="AG940">
        <v>48</v>
      </c>
      <c r="AH940">
        <v>35</v>
      </c>
      <c r="AI940">
        <v>35</v>
      </c>
      <c r="AJ940">
        <v>0</v>
      </c>
      <c r="AK940">
        <v>3</v>
      </c>
      <c r="AL940" t="s">
        <v>271</v>
      </c>
      <c r="AM940" t="s">
        <v>272</v>
      </c>
      <c r="AN940" t="s">
        <v>273</v>
      </c>
      <c r="AO940" t="s">
        <v>2173</v>
      </c>
      <c r="AP940" t="s">
        <v>74</v>
      </c>
      <c r="AQ940" t="s">
        <v>74</v>
      </c>
      <c r="AR940" t="s">
        <v>2175</v>
      </c>
      <c r="AS940" t="s">
        <v>2176</v>
      </c>
      <c r="AT940" t="s">
        <v>8724</v>
      </c>
      <c r="AU940">
        <v>1991</v>
      </c>
      <c r="AV940">
        <v>35</v>
      </c>
      <c r="AW940" t="s">
        <v>1164</v>
      </c>
      <c r="AX940" t="s">
        <v>74</v>
      </c>
      <c r="AY940" t="s">
        <v>74</v>
      </c>
      <c r="AZ940" t="s">
        <v>74</v>
      </c>
      <c r="BA940" t="s">
        <v>74</v>
      </c>
      <c r="BB940">
        <v>553</v>
      </c>
      <c r="BC940">
        <v>567</v>
      </c>
      <c r="BD940" t="s">
        <v>74</v>
      </c>
      <c r="BE940" t="s">
        <v>74</v>
      </c>
      <c r="BF940" t="s">
        <v>74</v>
      </c>
      <c r="BG940" t="s">
        <v>74</v>
      </c>
      <c r="BH940" t="s">
        <v>74</v>
      </c>
      <c r="BI940">
        <v>15</v>
      </c>
      <c r="BJ940" t="s">
        <v>2177</v>
      </c>
      <c r="BK940" t="s">
        <v>661</v>
      </c>
      <c r="BL940" t="s">
        <v>2178</v>
      </c>
      <c r="BM940" t="s">
        <v>8979</v>
      </c>
      <c r="BN940" t="s">
        <v>74</v>
      </c>
      <c r="BO940" t="s">
        <v>74</v>
      </c>
      <c r="BP940" t="s">
        <v>74</v>
      </c>
      <c r="BQ940" t="s">
        <v>74</v>
      </c>
      <c r="BR940" t="s">
        <v>95</v>
      </c>
      <c r="BS940" t="s">
        <v>9266</v>
      </c>
      <c r="BT940" t="str">
        <f>HYPERLINK("https%3A%2F%2Fwww.webofscience.com%2Fwos%2Fwoscc%2Ffull-record%2FWOS:A1991GZ58500040","View Full Record in Web of Science")</f>
        <v>View Full Record in Web of Science</v>
      </c>
    </row>
    <row r="941" spans="1:72" x14ac:dyDescent="0.15">
      <c r="A941" t="s">
        <v>72</v>
      </c>
      <c r="B941" t="s">
        <v>9267</v>
      </c>
      <c r="C941" t="s">
        <v>74</v>
      </c>
      <c r="D941" t="s">
        <v>74</v>
      </c>
      <c r="E941" t="s">
        <v>74</v>
      </c>
      <c r="F941" t="s">
        <v>9267</v>
      </c>
      <c r="G941" t="s">
        <v>74</v>
      </c>
      <c r="H941" t="s">
        <v>74</v>
      </c>
      <c r="I941" t="s">
        <v>9268</v>
      </c>
      <c r="J941" t="s">
        <v>2167</v>
      </c>
      <c r="K941" t="s">
        <v>74</v>
      </c>
      <c r="L941" t="s">
        <v>74</v>
      </c>
      <c r="M941" t="s">
        <v>77</v>
      </c>
      <c r="N941" t="s">
        <v>647</v>
      </c>
      <c r="O941" t="s">
        <v>8983</v>
      </c>
      <c r="P941" t="s">
        <v>8984</v>
      </c>
      <c r="Q941" t="s">
        <v>8985</v>
      </c>
      <c r="R941" t="s">
        <v>74</v>
      </c>
      <c r="S941" t="s">
        <v>74</v>
      </c>
      <c r="T941" t="s">
        <v>74</v>
      </c>
      <c r="U941" t="s">
        <v>9269</v>
      </c>
      <c r="V941" t="s">
        <v>9270</v>
      </c>
      <c r="W941" t="s">
        <v>9271</v>
      </c>
      <c r="X941" t="s">
        <v>9272</v>
      </c>
      <c r="Y941" t="s">
        <v>74</v>
      </c>
      <c r="Z941" t="s">
        <v>74</v>
      </c>
      <c r="AA941" t="s">
        <v>74</v>
      </c>
      <c r="AB941" t="s">
        <v>9273</v>
      </c>
      <c r="AC941" t="s">
        <v>74</v>
      </c>
      <c r="AD941" t="s">
        <v>74</v>
      </c>
      <c r="AE941" t="s">
        <v>74</v>
      </c>
      <c r="AF941" t="s">
        <v>74</v>
      </c>
      <c r="AG941">
        <v>21</v>
      </c>
      <c r="AH941">
        <v>15</v>
      </c>
      <c r="AI941">
        <v>15</v>
      </c>
      <c r="AJ941">
        <v>0</v>
      </c>
      <c r="AK941">
        <v>3</v>
      </c>
      <c r="AL941" t="s">
        <v>271</v>
      </c>
      <c r="AM941" t="s">
        <v>272</v>
      </c>
      <c r="AN941" t="s">
        <v>273</v>
      </c>
      <c r="AO941" t="s">
        <v>2173</v>
      </c>
      <c r="AP941" t="s">
        <v>74</v>
      </c>
      <c r="AQ941" t="s">
        <v>74</v>
      </c>
      <c r="AR941" t="s">
        <v>2175</v>
      </c>
      <c r="AS941" t="s">
        <v>2176</v>
      </c>
      <c r="AT941" t="s">
        <v>8724</v>
      </c>
      <c r="AU941">
        <v>1991</v>
      </c>
      <c r="AV941">
        <v>35</v>
      </c>
      <c r="AW941" t="s">
        <v>1164</v>
      </c>
      <c r="AX941" t="s">
        <v>74</v>
      </c>
      <c r="AY941" t="s">
        <v>74</v>
      </c>
      <c r="AZ941" t="s">
        <v>74</v>
      </c>
      <c r="BA941" t="s">
        <v>74</v>
      </c>
      <c r="BB941">
        <v>569</v>
      </c>
      <c r="BC941">
        <v>579</v>
      </c>
      <c r="BD941" t="s">
        <v>74</v>
      </c>
      <c r="BE941" t="s">
        <v>9274</v>
      </c>
      <c r="BF941" t="str">
        <f>HYPERLINK("http://dx.doi.org/10.1016/S0304-4203(09)90043-3","http://dx.doi.org/10.1016/S0304-4203(09)90043-3")</f>
        <v>http://dx.doi.org/10.1016/S0304-4203(09)90043-3</v>
      </c>
      <c r="BG941" t="s">
        <v>74</v>
      </c>
      <c r="BH941" t="s">
        <v>74</v>
      </c>
      <c r="BI941">
        <v>11</v>
      </c>
      <c r="BJ941" t="s">
        <v>2177</v>
      </c>
      <c r="BK941" t="s">
        <v>661</v>
      </c>
      <c r="BL941" t="s">
        <v>2178</v>
      </c>
      <c r="BM941" t="s">
        <v>8979</v>
      </c>
      <c r="BN941" t="s">
        <v>74</v>
      </c>
      <c r="BO941" t="s">
        <v>74</v>
      </c>
      <c r="BP941" t="s">
        <v>74</v>
      </c>
      <c r="BQ941" t="s">
        <v>74</v>
      </c>
      <c r="BR941" t="s">
        <v>95</v>
      </c>
      <c r="BS941" t="s">
        <v>9275</v>
      </c>
      <c r="BT941" t="str">
        <f>HYPERLINK("https%3A%2F%2Fwww.webofscience.com%2Fwos%2Fwoscc%2Ffull-record%2FWOS:A1991GZ58500041","View Full Record in Web of Science")</f>
        <v>View Full Record in Web of Science</v>
      </c>
    </row>
    <row r="942" spans="1:72" x14ac:dyDescent="0.15">
      <c r="A942" t="s">
        <v>72</v>
      </c>
      <c r="B942" t="s">
        <v>9276</v>
      </c>
      <c r="C942" t="s">
        <v>74</v>
      </c>
      <c r="D942" t="s">
        <v>74</v>
      </c>
      <c r="E942" t="s">
        <v>74</v>
      </c>
      <c r="F942" t="s">
        <v>9276</v>
      </c>
      <c r="G942" t="s">
        <v>74</v>
      </c>
      <c r="H942" t="s">
        <v>74</v>
      </c>
      <c r="I942" t="s">
        <v>9277</v>
      </c>
      <c r="J942" t="s">
        <v>2167</v>
      </c>
      <c r="K942" t="s">
        <v>74</v>
      </c>
      <c r="L942" t="s">
        <v>74</v>
      </c>
      <c r="M942" t="s">
        <v>77</v>
      </c>
      <c r="N942" t="s">
        <v>647</v>
      </c>
      <c r="O942" t="s">
        <v>8983</v>
      </c>
      <c r="P942" t="s">
        <v>8984</v>
      </c>
      <c r="Q942" t="s">
        <v>8985</v>
      </c>
      <c r="R942" t="s">
        <v>74</v>
      </c>
      <c r="S942" t="s">
        <v>74</v>
      </c>
      <c r="T942" t="s">
        <v>74</v>
      </c>
      <c r="U942" t="s">
        <v>9278</v>
      </c>
      <c r="V942" t="s">
        <v>9279</v>
      </c>
      <c r="W942" t="s">
        <v>74</v>
      </c>
      <c r="X942" t="s">
        <v>74</v>
      </c>
      <c r="Y942" t="s">
        <v>9280</v>
      </c>
      <c r="Z942" t="s">
        <v>74</v>
      </c>
      <c r="AA942" t="s">
        <v>74</v>
      </c>
      <c r="AB942" t="s">
        <v>74</v>
      </c>
      <c r="AC942" t="s">
        <v>74</v>
      </c>
      <c r="AD942" t="s">
        <v>74</v>
      </c>
      <c r="AE942" t="s">
        <v>74</v>
      </c>
      <c r="AF942" t="s">
        <v>74</v>
      </c>
      <c r="AG942">
        <v>44</v>
      </c>
      <c r="AH942">
        <v>106</v>
      </c>
      <c r="AI942">
        <v>116</v>
      </c>
      <c r="AJ942">
        <v>6</v>
      </c>
      <c r="AK942">
        <v>27</v>
      </c>
      <c r="AL942" t="s">
        <v>271</v>
      </c>
      <c r="AM942" t="s">
        <v>272</v>
      </c>
      <c r="AN942" t="s">
        <v>273</v>
      </c>
      <c r="AO942" t="s">
        <v>2173</v>
      </c>
      <c r="AP942" t="s">
        <v>74</v>
      </c>
      <c r="AQ942" t="s">
        <v>74</v>
      </c>
      <c r="AR942" t="s">
        <v>2175</v>
      </c>
      <c r="AS942" t="s">
        <v>2176</v>
      </c>
      <c r="AT942" t="s">
        <v>8724</v>
      </c>
      <c r="AU942">
        <v>1991</v>
      </c>
      <c r="AV942">
        <v>35</v>
      </c>
      <c r="AW942" t="s">
        <v>1164</v>
      </c>
      <c r="AX942" t="s">
        <v>74</v>
      </c>
      <c r="AY942" t="s">
        <v>74</v>
      </c>
      <c r="AZ942" t="s">
        <v>74</v>
      </c>
      <c r="BA942" t="s">
        <v>74</v>
      </c>
      <c r="BB942">
        <v>581</v>
      </c>
      <c r="BC942">
        <v>596</v>
      </c>
      <c r="BD942" t="s">
        <v>74</v>
      </c>
      <c r="BE942" t="s">
        <v>9281</v>
      </c>
      <c r="BF942" t="str">
        <f>HYPERLINK("http://dx.doi.org/10.1016/S0304-4203(09)90044-5","http://dx.doi.org/10.1016/S0304-4203(09)90044-5")</f>
        <v>http://dx.doi.org/10.1016/S0304-4203(09)90044-5</v>
      </c>
      <c r="BG942" t="s">
        <v>74</v>
      </c>
      <c r="BH942" t="s">
        <v>74</v>
      </c>
      <c r="BI942">
        <v>16</v>
      </c>
      <c r="BJ942" t="s">
        <v>2177</v>
      </c>
      <c r="BK942" t="s">
        <v>661</v>
      </c>
      <c r="BL942" t="s">
        <v>2178</v>
      </c>
      <c r="BM942" t="s">
        <v>8979</v>
      </c>
      <c r="BN942" t="s">
        <v>74</v>
      </c>
      <c r="BO942" t="s">
        <v>74</v>
      </c>
      <c r="BP942" t="s">
        <v>74</v>
      </c>
      <c r="BQ942" t="s">
        <v>74</v>
      </c>
      <c r="BR942" t="s">
        <v>95</v>
      </c>
      <c r="BS942" t="s">
        <v>9282</v>
      </c>
      <c r="BT942" t="str">
        <f>HYPERLINK("https%3A%2F%2Fwww.webofscience.com%2Fwos%2Fwoscc%2Ffull-record%2FWOS:A1991GZ58500042","View Full Record in Web of Science")</f>
        <v>View Full Record in Web of Science</v>
      </c>
    </row>
    <row r="943" spans="1:72" x14ac:dyDescent="0.15">
      <c r="A943" t="s">
        <v>72</v>
      </c>
      <c r="B943" t="s">
        <v>9283</v>
      </c>
      <c r="C943" t="s">
        <v>74</v>
      </c>
      <c r="D943" t="s">
        <v>74</v>
      </c>
      <c r="E943" t="s">
        <v>74</v>
      </c>
      <c r="F943" t="s">
        <v>9283</v>
      </c>
      <c r="G943" t="s">
        <v>74</v>
      </c>
      <c r="H943" t="s">
        <v>74</v>
      </c>
      <c r="I943" t="s">
        <v>9284</v>
      </c>
      <c r="J943" t="s">
        <v>2167</v>
      </c>
      <c r="K943" t="s">
        <v>74</v>
      </c>
      <c r="L943" t="s">
        <v>74</v>
      </c>
      <c r="M943" t="s">
        <v>77</v>
      </c>
      <c r="N943" t="s">
        <v>647</v>
      </c>
      <c r="O943" t="s">
        <v>8983</v>
      </c>
      <c r="P943" t="s">
        <v>8984</v>
      </c>
      <c r="Q943" t="s">
        <v>8985</v>
      </c>
      <c r="R943" t="s">
        <v>74</v>
      </c>
      <c r="S943" t="s">
        <v>74</v>
      </c>
      <c r="T943" t="s">
        <v>74</v>
      </c>
      <c r="U943" t="s">
        <v>9285</v>
      </c>
      <c r="V943" t="s">
        <v>9286</v>
      </c>
      <c r="W943" t="s">
        <v>74</v>
      </c>
      <c r="X943" t="s">
        <v>74</v>
      </c>
      <c r="Y943" t="s">
        <v>9287</v>
      </c>
      <c r="Z943" t="s">
        <v>74</v>
      </c>
      <c r="AA943" t="s">
        <v>8200</v>
      </c>
      <c r="AB943" t="s">
        <v>8201</v>
      </c>
      <c r="AC943" t="s">
        <v>74</v>
      </c>
      <c r="AD943" t="s">
        <v>74</v>
      </c>
      <c r="AE943" t="s">
        <v>74</v>
      </c>
      <c r="AF943" t="s">
        <v>74</v>
      </c>
      <c r="AG943">
        <v>46</v>
      </c>
      <c r="AH943">
        <v>151</v>
      </c>
      <c r="AI943">
        <v>158</v>
      </c>
      <c r="AJ943">
        <v>2</v>
      </c>
      <c r="AK943">
        <v>9</v>
      </c>
      <c r="AL943" t="s">
        <v>271</v>
      </c>
      <c r="AM943" t="s">
        <v>272</v>
      </c>
      <c r="AN943" t="s">
        <v>273</v>
      </c>
      <c r="AO943" t="s">
        <v>2173</v>
      </c>
      <c r="AP943" t="s">
        <v>74</v>
      </c>
      <c r="AQ943" t="s">
        <v>74</v>
      </c>
      <c r="AR943" t="s">
        <v>2175</v>
      </c>
      <c r="AS943" t="s">
        <v>2176</v>
      </c>
      <c r="AT943" t="s">
        <v>8724</v>
      </c>
      <c r="AU943">
        <v>1991</v>
      </c>
      <c r="AV943">
        <v>35</v>
      </c>
      <c r="AW943" t="s">
        <v>1164</v>
      </c>
      <c r="AX943" t="s">
        <v>74</v>
      </c>
      <c r="AY943" t="s">
        <v>74</v>
      </c>
      <c r="AZ943" t="s">
        <v>74</v>
      </c>
      <c r="BA943" t="s">
        <v>74</v>
      </c>
      <c r="BB943">
        <v>597</v>
      </c>
      <c r="BC943">
        <v>613</v>
      </c>
      <c r="BD943" t="s">
        <v>74</v>
      </c>
      <c r="BE943" t="s">
        <v>9288</v>
      </c>
      <c r="BF943" t="str">
        <f>HYPERLINK("http://dx.doi.org/10.1016/S0304-4203(09)90045-7","http://dx.doi.org/10.1016/S0304-4203(09)90045-7")</f>
        <v>http://dx.doi.org/10.1016/S0304-4203(09)90045-7</v>
      </c>
      <c r="BG943" t="s">
        <v>74</v>
      </c>
      <c r="BH943" t="s">
        <v>74</v>
      </c>
      <c r="BI943">
        <v>17</v>
      </c>
      <c r="BJ943" t="s">
        <v>2177</v>
      </c>
      <c r="BK943" t="s">
        <v>661</v>
      </c>
      <c r="BL943" t="s">
        <v>2178</v>
      </c>
      <c r="BM943" t="s">
        <v>8979</v>
      </c>
      <c r="BN943" t="s">
        <v>74</v>
      </c>
      <c r="BO943" t="s">
        <v>74</v>
      </c>
      <c r="BP943" t="s">
        <v>74</v>
      </c>
      <c r="BQ943" t="s">
        <v>74</v>
      </c>
      <c r="BR943" t="s">
        <v>95</v>
      </c>
      <c r="BS943" t="s">
        <v>9289</v>
      </c>
      <c r="BT943" t="str">
        <f>HYPERLINK("https%3A%2F%2Fwww.webofscience.com%2Fwos%2Fwoscc%2Ffull-record%2FWOS:A1991GZ58500043","View Full Record in Web of Science")</f>
        <v>View Full Record in Web of Science</v>
      </c>
    </row>
    <row r="944" spans="1:72" x14ac:dyDescent="0.15">
      <c r="A944" t="s">
        <v>72</v>
      </c>
      <c r="B944" t="s">
        <v>9290</v>
      </c>
      <c r="C944" t="s">
        <v>74</v>
      </c>
      <c r="D944" t="s">
        <v>74</v>
      </c>
      <c r="E944" t="s">
        <v>74</v>
      </c>
      <c r="F944" t="s">
        <v>9290</v>
      </c>
      <c r="G944" t="s">
        <v>74</v>
      </c>
      <c r="H944" t="s">
        <v>74</v>
      </c>
      <c r="I944" t="s">
        <v>9291</v>
      </c>
      <c r="J944" t="s">
        <v>2167</v>
      </c>
      <c r="K944" t="s">
        <v>74</v>
      </c>
      <c r="L944" t="s">
        <v>74</v>
      </c>
      <c r="M944" t="s">
        <v>77</v>
      </c>
      <c r="N944" t="s">
        <v>647</v>
      </c>
      <c r="O944" t="s">
        <v>8983</v>
      </c>
      <c r="P944" t="s">
        <v>8984</v>
      </c>
      <c r="Q944" t="s">
        <v>8985</v>
      </c>
      <c r="R944" t="s">
        <v>74</v>
      </c>
      <c r="S944" t="s">
        <v>74</v>
      </c>
      <c r="T944" t="s">
        <v>74</v>
      </c>
      <c r="U944" t="s">
        <v>74</v>
      </c>
      <c r="V944" t="s">
        <v>74</v>
      </c>
      <c r="W944" t="s">
        <v>9292</v>
      </c>
      <c r="X944" t="s">
        <v>183</v>
      </c>
      <c r="Y944" t="s">
        <v>9293</v>
      </c>
      <c r="Z944" t="s">
        <v>74</v>
      </c>
      <c r="AA944" t="s">
        <v>9219</v>
      </c>
      <c r="AB944" t="s">
        <v>9220</v>
      </c>
      <c r="AC944" t="s">
        <v>74</v>
      </c>
      <c r="AD944" t="s">
        <v>74</v>
      </c>
      <c r="AE944" t="s">
        <v>74</v>
      </c>
      <c r="AF944" t="s">
        <v>74</v>
      </c>
      <c r="AG944">
        <v>0</v>
      </c>
      <c r="AH944">
        <v>1</v>
      </c>
      <c r="AI944">
        <v>1</v>
      </c>
      <c r="AJ944">
        <v>0</v>
      </c>
      <c r="AK944">
        <v>1</v>
      </c>
      <c r="AL944" t="s">
        <v>271</v>
      </c>
      <c r="AM944" t="s">
        <v>272</v>
      </c>
      <c r="AN944" t="s">
        <v>273</v>
      </c>
      <c r="AO944" t="s">
        <v>2173</v>
      </c>
      <c r="AP944" t="s">
        <v>74</v>
      </c>
      <c r="AQ944" t="s">
        <v>74</v>
      </c>
      <c r="AR944" t="s">
        <v>2175</v>
      </c>
      <c r="AS944" t="s">
        <v>2176</v>
      </c>
      <c r="AT944" t="s">
        <v>8724</v>
      </c>
      <c r="AU944">
        <v>1991</v>
      </c>
      <c r="AV944">
        <v>35</v>
      </c>
      <c r="AW944" t="s">
        <v>1164</v>
      </c>
      <c r="AX944" t="s">
        <v>74</v>
      </c>
      <c r="AY944" t="s">
        <v>74</v>
      </c>
      <c r="AZ944" t="s">
        <v>74</v>
      </c>
      <c r="BA944" t="s">
        <v>74</v>
      </c>
      <c r="BB944">
        <v>615</v>
      </c>
      <c r="BC944">
        <v>619</v>
      </c>
      <c r="BD944" t="s">
        <v>74</v>
      </c>
      <c r="BE944" t="s">
        <v>74</v>
      </c>
      <c r="BF944" t="s">
        <v>74</v>
      </c>
      <c r="BG944" t="s">
        <v>74</v>
      </c>
      <c r="BH944" t="s">
        <v>74</v>
      </c>
      <c r="BI944">
        <v>5</v>
      </c>
      <c r="BJ944" t="s">
        <v>2177</v>
      </c>
      <c r="BK944" t="s">
        <v>661</v>
      </c>
      <c r="BL944" t="s">
        <v>2178</v>
      </c>
      <c r="BM944" t="s">
        <v>8979</v>
      </c>
      <c r="BN944" t="s">
        <v>74</v>
      </c>
      <c r="BO944" t="s">
        <v>74</v>
      </c>
      <c r="BP944" t="s">
        <v>74</v>
      </c>
      <c r="BQ944" t="s">
        <v>74</v>
      </c>
      <c r="BR944" t="s">
        <v>95</v>
      </c>
      <c r="BS944" t="s">
        <v>9294</v>
      </c>
      <c r="BT944" t="str">
        <f>HYPERLINK("https%3A%2F%2Fwww.webofscience.com%2Fwos%2Fwoscc%2Ffull-record%2FWOS:A1991GZ58500044","View Full Record in Web of Science")</f>
        <v>View Full Record in Web of Science</v>
      </c>
    </row>
    <row r="945" spans="1:72" x14ac:dyDescent="0.15">
      <c r="A945" t="s">
        <v>72</v>
      </c>
      <c r="B945" t="s">
        <v>9295</v>
      </c>
      <c r="C945" t="s">
        <v>74</v>
      </c>
      <c r="D945" t="s">
        <v>74</v>
      </c>
      <c r="E945" t="s">
        <v>74</v>
      </c>
      <c r="F945" t="s">
        <v>9295</v>
      </c>
      <c r="G945" t="s">
        <v>74</v>
      </c>
      <c r="H945" t="s">
        <v>74</v>
      </c>
      <c r="I945" t="s">
        <v>9296</v>
      </c>
      <c r="J945" t="s">
        <v>1595</v>
      </c>
      <c r="K945" t="s">
        <v>74</v>
      </c>
      <c r="L945" t="s">
        <v>74</v>
      </c>
      <c r="M945" t="s">
        <v>77</v>
      </c>
      <c r="N945" t="s">
        <v>78</v>
      </c>
      <c r="O945" t="s">
        <v>74</v>
      </c>
      <c r="P945" t="s">
        <v>74</v>
      </c>
      <c r="Q945" t="s">
        <v>74</v>
      </c>
      <c r="R945" t="s">
        <v>74</v>
      </c>
      <c r="S945" t="s">
        <v>74</v>
      </c>
      <c r="T945" t="s">
        <v>74</v>
      </c>
      <c r="U945" t="s">
        <v>9297</v>
      </c>
      <c r="V945" t="s">
        <v>9298</v>
      </c>
      <c r="W945" t="s">
        <v>74</v>
      </c>
      <c r="X945" t="s">
        <v>74</v>
      </c>
      <c r="Y945" t="s">
        <v>9299</v>
      </c>
      <c r="Z945" t="s">
        <v>74</v>
      </c>
      <c r="AA945" t="s">
        <v>74</v>
      </c>
      <c r="AB945" t="s">
        <v>74</v>
      </c>
      <c r="AC945" t="s">
        <v>74</v>
      </c>
      <c r="AD945" t="s">
        <v>74</v>
      </c>
      <c r="AE945" t="s">
        <v>74</v>
      </c>
      <c r="AF945" t="s">
        <v>74</v>
      </c>
      <c r="AG945">
        <v>48</v>
      </c>
      <c r="AH945">
        <v>12</v>
      </c>
      <c r="AI945">
        <v>13</v>
      </c>
      <c r="AJ945">
        <v>0</v>
      </c>
      <c r="AK945">
        <v>4</v>
      </c>
      <c r="AL945" t="s">
        <v>271</v>
      </c>
      <c r="AM945" t="s">
        <v>272</v>
      </c>
      <c r="AN945" t="s">
        <v>273</v>
      </c>
      <c r="AO945" t="s">
        <v>1600</v>
      </c>
      <c r="AP945" t="s">
        <v>74</v>
      </c>
      <c r="AQ945" t="s">
        <v>74</v>
      </c>
      <c r="AR945" t="s">
        <v>1601</v>
      </c>
      <c r="AS945" t="s">
        <v>1602</v>
      </c>
      <c r="AT945" t="s">
        <v>8724</v>
      </c>
      <c r="AU945">
        <v>1991</v>
      </c>
      <c r="AV945">
        <v>18</v>
      </c>
      <c r="AW945" t="s">
        <v>295</v>
      </c>
      <c r="AX945" t="s">
        <v>74</v>
      </c>
      <c r="AY945" t="s">
        <v>74</v>
      </c>
      <c r="AZ945" t="s">
        <v>74</v>
      </c>
      <c r="BA945" t="s">
        <v>74</v>
      </c>
      <c r="BB945">
        <v>143</v>
      </c>
      <c r="BC945">
        <v>165</v>
      </c>
      <c r="BD945" t="s">
        <v>74</v>
      </c>
      <c r="BE945" t="s">
        <v>9300</v>
      </c>
      <c r="BF945" t="str">
        <f>HYPERLINK("http://dx.doi.org/10.1016/0377-8398(91)90010-4","http://dx.doi.org/10.1016/0377-8398(91)90010-4")</f>
        <v>http://dx.doi.org/10.1016/0377-8398(91)90010-4</v>
      </c>
      <c r="BG945" t="s">
        <v>74</v>
      </c>
      <c r="BH945" t="s">
        <v>74</v>
      </c>
      <c r="BI945">
        <v>23</v>
      </c>
      <c r="BJ945" t="s">
        <v>1604</v>
      </c>
      <c r="BK945" t="s">
        <v>92</v>
      </c>
      <c r="BL945" t="s">
        <v>1604</v>
      </c>
      <c r="BM945" t="s">
        <v>9301</v>
      </c>
      <c r="BN945" t="s">
        <v>74</v>
      </c>
      <c r="BO945" t="s">
        <v>74</v>
      </c>
      <c r="BP945" t="s">
        <v>74</v>
      </c>
      <c r="BQ945" t="s">
        <v>74</v>
      </c>
      <c r="BR945" t="s">
        <v>95</v>
      </c>
      <c r="BS945" t="s">
        <v>9302</v>
      </c>
      <c r="BT945" t="str">
        <f>HYPERLINK("https%3A%2F%2Fwww.webofscience.com%2Fwos%2Fwoscc%2Ffull-record%2FWOS:A1991GT27700008","View Full Record in Web of Science")</f>
        <v>View Full Record in Web of Science</v>
      </c>
    </row>
    <row r="946" spans="1:72" x14ac:dyDescent="0.15">
      <c r="A946" t="s">
        <v>72</v>
      </c>
      <c r="B946" t="s">
        <v>9303</v>
      </c>
      <c r="C946" t="s">
        <v>74</v>
      </c>
      <c r="D946" t="s">
        <v>74</v>
      </c>
      <c r="E946" t="s">
        <v>74</v>
      </c>
      <c r="F946" t="s">
        <v>9303</v>
      </c>
      <c r="G946" t="s">
        <v>74</v>
      </c>
      <c r="H946" t="s">
        <v>74</v>
      </c>
      <c r="I946" t="s">
        <v>9304</v>
      </c>
      <c r="J946" t="s">
        <v>8253</v>
      </c>
      <c r="K946" t="s">
        <v>74</v>
      </c>
      <c r="L946" t="s">
        <v>74</v>
      </c>
      <c r="M946" t="s">
        <v>77</v>
      </c>
      <c r="N946" t="s">
        <v>78</v>
      </c>
      <c r="O946" t="s">
        <v>74</v>
      </c>
      <c r="P946" t="s">
        <v>74</v>
      </c>
      <c r="Q946" t="s">
        <v>74</v>
      </c>
      <c r="R946" t="s">
        <v>74</v>
      </c>
      <c r="S946" t="s">
        <v>74</v>
      </c>
      <c r="T946" t="s">
        <v>74</v>
      </c>
      <c r="U946" t="s">
        <v>9305</v>
      </c>
      <c r="V946" t="s">
        <v>9306</v>
      </c>
      <c r="W946" t="s">
        <v>74</v>
      </c>
      <c r="X946" t="s">
        <v>74</v>
      </c>
      <c r="Y946" t="s">
        <v>9307</v>
      </c>
      <c r="Z946" t="s">
        <v>74</v>
      </c>
      <c r="AA946" t="s">
        <v>74</v>
      </c>
      <c r="AB946" t="s">
        <v>74</v>
      </c>
      <c r="AC946" t="s">
        <v>74</v>
      </c>
      <c r="AD946" t="s">
        <v>74</v>
      </c>
      <c r="AE946" t="s">
        <v>74</v>
      </c>
      <c r="AF946" t="s">
        <v>74</v>
      </c>
      <c r="AG946">
        <v>28</v>
      </c>
      <c r="AH946">
        <v>31</v>
      </c>
      <c r="AI946">
        <v>32</v>
      </c>
      <c r="AJ946">
        <v>0</v>
      </c>
      <c r="AK946">
        <v>17</v>
      </c>
      <c r="AL946" t="s">
        <v>8256</v>
      </c>
      <c r="AM946" t="s">
        <v>8257</v>
      </c>
      <c r="AN946" t="s">
        <v>8258</v>
      </c>
      <c r="AO946" t="s">
        <v>8259</v>
      </c>
      <c r="AP946" t="s">
        <v>74</v>
      </c>
      <c r="AQ946" t="s">
        <v>74</v>
      </c>
      <c r="AR946" t="s">
        <v>8260</v>
      </c>
      <c r="AS946" t="s">
        <v>74</v>
      </c>
      <c r="AT946" t="s">
        <v>8724</v>
      </c>
      <c r="AU946">
        <v>1991</v>
      </c>
      <c r="AV946">
        <v>33</v>
      </c>
      <c r="AW946" t="s">
        <v>2198</v>
      </c>
      <c r="AX946" t="s">
        <v>74</v>
      </c>
      <c r="AY946" t="s">
        <v>74</v>
      </c>
      <c r="AZ946" t="s">
        <v>74</v>
      </c>
      <c r="BA946" t="s">
        <v>74</v>
      </c>
      <c r="BB946">
        <v>159</v>
      </c>
      <c r="BC946">
        <v>167</v>
      </c>
      <c r="BD946" t="s">
        <v>74</v>
      </c>
      <c r="BE946" t="s">
        <v>74</v>
      </c>
      <c r="BF946" t="s">
        <v>74</v>
      </c>
      <c r="BG946" t="s">
        <v>74</v>
      </c>
      <c r="BH946" t="s">
        <v>74</v>
      </c>
      <c r="BI946">
        <v>9</v>
      </c>
      <c r="BJ946" t="s">
        <v>584</v>
      </c>
      <c r="BK946" t="s">
        <v>92</v>
      </c>
      <c r="BL946" t="s">
        <v>584</v>
      </c>
      <c r="BM946" t="s">
        <v>9308</v>
      </c>
      <c r="BN946" t="s">
        <v>74</v>
      </c>
      <c r="BO946" t="s">
        <v>74</v>
      </c>
      <c r="BP946" t="s">
        <v>74</v>
      </c>
      <c r="BQ946" t="s">
        <v>74</v>
      </c>
      <c r="BR946" t="s">
        <v>95</v>
      </c>
      <c r="BS946" t="s">
        <v>9309</v>
      </c>
      <c r="BT946" t="str">
        <f>HYPERLINK("https%3A%2F%2Fwww.webofscience.com%2Fwos%2Fwoscc%2Ffull-record%2FWOS:A1991GU60200003","View Full Record in Web of Science")</f>
        <v>View Full Record in Web of Science</v>
      </c>
    </row>
    <row r="947" spans="1:72" x14ac:dyDescent="0.15">
      <c r="A947" t="s">
        <v>72</v>
      </c>
      <c r="B947" t="s">
        <v>9310</v>
      </c>
      <c r="C947" t="s">
        <v>74</v>
      </c>
      <c r="D947" t="s">
        <v>74</v>
      </c>
      <c r="E947" t="s">
        <v>74</v>
      </c>
      <c r="F947" t="s">
        <v>9310</v>
      </c>
      <c r="G947" t="s">
        <v>74</v>
      </c>
      <c r="H947" t="s">
        <v>74</v>
      </c>
      <c r="I947" t="s">
        <v>9311</v>
      </c>
      <c r="J947" t="s">
        <v>577</v>
      </c>
      <c r="K947" t="s">
        <v>74</v>
      </c>
      <c r="L947" t="s">
        <v>74</v>
      </c>
      <c r="M947" t="s">
        <v>322</v>
      </c>
      <c r="N947" t="s">
        <v>78</v>
      </c>
      <c r="O947" t="s">
        <v>74</v>
      </c>
      <c r="P947" t="s">
        <v>74</v>
      </c>
      <c r="Q947" t="s">
        <v>74</v>
      </c>
      <c r="R947" t="s">
        <v>74</v>
      </c>
      <c r="S947" t="s">
        <v>74</v>
      </c>
      <c r="T947" t="s">
        <v>74</v>
      </c>
      <c r="U947" t="s">
        <v>74</v>
      </c>
      <c r="V947" t="s">
        <v>9312</v>
      </c>
      <c r="W947" t="s">
        <v>74</v>
      </c>
      <c r="X947" t="s">
        <v>74</v>
      </c>
      <c r="Y947" t="s">
        <v>9313</v>
      </c>
      <c r="Z947" t="s">
        <v>74</v>
      </c>
      <c r="AA947" t="s">
        <v>74</v>
      </c>
      <c r="AB947" t="s">
        <v>74</v>
      </c>
      <c r="AC947" t="s">
        <v>74</v>
      </c>
      <c r="AD947" t="s">
        <v>74</v>
      </c>
      <c r="AE947" t="s">
        <v>74</v>
      </c>
      <c r="AF947" t="s">
        <v>74</v>
      </c>
      <c r="AG947">
        <v>10</v>
      </c>
      <c r="AH947">
        <v>0</v>
      </c>
      <c r="AI947">
        <v>0</v>
      </c>
      <c r="AJ947">
        <v>0</v>
      </c>
      <c r="AK947">
        <v>0</v>
      </c>
      <c r="AL947" t="s">
        <v>326</v>
      </c>
      <c r="AM947" t="s">
        <v>327</v>
      </c>
      <c r="AN947" t="s">
        <v>328</v>
      </c>
      <c r="AO947" t="s">
        <v>581</v>
      </c>
      <c r="AP947" t="s">
        <v>74</v>
      </c>
      <c r="AQ947" t="s">
        <v>74</v>
      </c>
      <c r="AR947" t="s">
        <v>582</v>
      </c>
      <c r="AS947" t="s">
        <v>583</v>
      </c>
      <c r="AT947" t="s">
        <v>9314</v>
      </c>
      <c r="AU947">
        <v>1991</v>
      </c>
      <c r="AV947">
        <v>31</v>
      </c>
      <c r="AW947">
        <v>6</v>
      </c>
      <c r="AX947" t="s">
        <v>74</v>
      </c>
      <c r="AY947" t="s">
        <v>74</v>
      </c>
      <c r="AZ947" t="s">
        <v>74</v>
      </c>
      <c r="BA947" t="s">
        <v>74</v>
      </c>
      <c r="BB947">
        <v>990</v>
      </c>
      <c r="BC947">
        <v>994</v>
      </c>
      <c r="BD947" t="s">
        <v>74</v>
      </c>
      <c r="BE947" t="s">
        <v>74</v>
      </c>
      <c r="BF947" t="s">
        <v>74</v>
      </c>
      <c r="BG947" t="s">
        <v>74</v>
      </c>
      <c r="BH947" t="s">
        <v>74</v>
      </c>
      <c r="BI947">
        <v>5</v>
      </c>
      <c r="BJ947" t="s">
        <v>584</v>
      </c>
      <c r="BK947" t="s">
        <v>92</v>
      </c>
      <c r="BL947" t="s">
        <v>584</v>
      </c>
      <c r="BM947" t="s">
        <v>9315</v>
      </c>
      <c r="BN947" t="s">
        <v>74</v>
      </c>
      <c r="BO947" t="s">
        <v>74</v>
      </c>
      <c r="BP947" t="s">
        <v>74</v>
      </c>
      <c r="BQ947" t="s">
        <v>74</v>
      </c>
      <c r="BR947" t="s">
        <v>95</v>
      </c>
      <c r="BS947" t="s">
        <v>9316</v>
      </c>
      <c r="BT947" t="str">
        <f>HYPERLINK("https%3A%2F%2Fwww.webofscience.com%2Fwos%2Fwoscc%2Ffull-record%2FWOS:A1991HC00300017","View Full Record in Web of Science")</f>
        <v>View Full Record in Web of Science</v>
      </c>
    </row>
    <row r="948" spans="1:72" x14ac:dyDescent="0.15">
      <c r="A948" t="s">
        <v>72</v>
      </c>
      <c r="B948" t="s">
        <v>9317</v>
      </c>
      <c r="C948" t="s">
        <v>74</v>
      </c>
      <c r="D948" t="s">
        <v>74</v>
      </c>
      <c r="E948" t="s">
        <v>74</v>
      </c>
      <c r="F948" t="s">
        <v>9317</v>
      </c>
      <c r="G948" t="s">
        <v>74</v>
      </c>
      <c r="H948" t="s">
        <v>74</v>
      </c>
      <c r="I948" t="s">
        <v>9318</v>
      </c>
      <c r="J948" t="s">
        <v>5526</v>
      </c>
      <c r="K948" t="s">
        <v>74</v>
      </c>
      <c r="L948" t="s">
        <v>74</v>
      </c>
      <c r="M948" t="s">
        <v>77</v>
      </c>
      <c r="N948" t="s">
        <v>78</v>
      </c>
      <c r="O948" t="s">
        <v>74</v>
      </c>
      <c r="P948" t="s">
        <v>74</v>
      </c>
      <c r="Q948" t="s">
        <v>74</v>
      </c>
      <c r="R948" t="s">
        <v>74</v>
      </c>
      <c r="S948" t="s">
        <v>74</v>
      </c>
      <c r="T948" t="s">
        <v>74</v>
      </c>
      <c r="U948" t="s">
        <v>9319</v>
      </c>
      <c r="V948" t="s">
        <v>9320</v>
      </c>
      <c r="W948" t="s">
        <v>9321</v>
      </c>
      <c r="X948" t="s">
        <v>9322</v>
      </c>
      <c r="Y948" t="s">
        <v>9323</v>
      </c>
      <c r="Z948" t="s">
        <v>74</v>
      </c>
      <c r="AA948" t="s">
        <v>74</v>
      </c>
      <c r="AB948" t="s">
        <v>74</v>
      </c>
      <c r="AC948" t="s">
        <v>74</v>
      </c>
      <c r="AD948" t="s">
        <v>74</v>
      </c>
      <c r="AE948" t="s">
        <v>74</v>
      </c>
      <c r="AF948" t="s">
        <v>74</v>
      </c>
      <c r="AG948">
        <v>33</v>
      </c>
      <c r="AH948">
        <v>18</v>
      </c>
      <c r="AI948">
        <v>18</v>
      </c>
      <c r="AJ948">
        <v>0</v>
      </c>
      <c r="AK948">
        <v>0</v>
      </c>
      <c r="AL948" t="s">
        <v>255</v>
      </c>
      <c r="AM948" t="s">
        <v>84</v>
      </c>
      <c r="AN948" t="s">
        <v>256</v>
      </c>
      <c r="AO948" t="s">
        <v>5533</v>
      </c>
      <c r="AP948" t="s">
        <v>74</v>
      </c>
      <c r="AQ948" t="s">
        <v>74</v>
      </c>
      <c r="AR948" t="s">
        <v>5534</v>
      </c>
      <c r="AS948" t="s">
        <v>5535</v>
      </c>
      <c r="AT948" t="s">
        <v>8724</v>
      </c>
      <c r="AU948">
        <v>1991</v>
      </c>
      <c r="AV948">
        <v>39</v>
      </c>
      <c r="AW948">
        <v>11</v>
      </c>
      <c r="AX948" t="s">
        <v>74</v>
      </c>
      <c r="AY948" t="s">
        <v>74</v>
      </c>
      <c r="AZ948" t="s">
        <v>74</v>
      </c>
      <c r="BA948" t="s">
        <v>74</v>
      </c>
      <c r="BB948">
        <v>1473</v>
      </c>
      <c r="BC948" t="s">
        <v>2085</v>
      </c>
      <c r="BD948" t="s">
        <v>74</v>
      </c>
      <c r="BE948" t="s">
        <v>9324</v>
      </c>
      <c r="BF948" t="str">
        <f>HYPERLINK("http://dx.doi.org/10.1016/0032-0633(91)90076-M","http://dx.doi.org/10.1016/0032-0633(91)90076-M")</f>
        <v>http://dx.doi.org/10.1016/0032-0633(91)90076-M</v>
      </c>
      <c r="BG948" t="s">
        <v>74</v>
      </c>
      <c r="BH948" t="s">
        <v>74</v>
      </c>
      <c r="BI948">
        <v>0</v>
      </c>
      <c r="BJ948" t="s">
        <v>2817</v>
      </c>
      <c r="BK948" t="s">
        <v>92</v>
      </c>
      <c r="BL948" t="s">
        <v>2817</v>
      </c>
      <c r="BM948" t="s">
        <v>9325</v>
      </c>
      <c r="BN948" t="s">
        <v>74</v>
      </c>
      <c r="BO948" t="s">
        <v>74</v>
      </c>
      <c r="BP948" t="s">
        <v>74</v>
      </c>
      <c r="BQ948" t="s">
        <v>74</v>
      </c>
      <c r="BR948" t="s">
        <v>95</v>
      </c>
      <c r="BS948" t="s">
        <v>9326</v>
      </c>
      <c r="BT948" t="str">
        <f>HYPERLINK("https%3A%2F%2Fwww.webofscience.com%2Fwos%2Fwoscc%2Ffull-record%2FWOS:A1991GV33900002","View Full Record in Web of Science")</f>
        <v>View Full Record in Web of Science</v>
      </c>
    </row>
    <row r="949" spans="1:72" x14ac:dyDescent="0.15">
      <c r="A949" t="s">
        <v>72</v>
      </c>
      <c r="B949" t="s">
        <v>9327</v>
      </c>
      <c r="C949" t="s">
        <v>74</v>
      </c>
      <c r="D949" t="s">
        <v>74</v>
      </c>
      <c r="E949" t="s">
        <v>74</v>
      </c>
      <c r="F949" t="s">
        <v>9327</v>
      </c>
      <c r="G949" t="s">
        <v>74</v>
      </c>
      <c r="H949" t="s">
        <v>74</v>
      </c>
      <c r="I949" t="s">
        <v>9328</v>
      </c>
      <c r="J949" t="s">
        <v>813</v>
      </c>
      <c r="K949" t="s">
        <v>74</v>
      </c>
      <c r="L949" t="s">
        <v>74</v>
      </c>
      <c r="M949" t="s">
        <v>77</v>
      </c>
      <c r="N949" t="s">
        <v>78</v>
      </c>
      <c r="O949" t="s">
        <v>74</v>
      </c>
      <c r="P949" t="s">
        <v>74</v>
      </c>
      <c r="Q949" t="s">
        <v>74</v>
      </c>
      <c r="R949" t="s">
        <v>74</v>
      </c>
      <c r="S949" t="s">
        <v>74</v>
      </c>
      <c r="T949" t="s">
        <v>74</v>
      </c>
      <c r="U949" t="s">
        <v>74</v>
      </c>
      <c r="V949" t="s">
        <v>74</v>
      </c>
      <c r="W949" t="s">
        <v>9329</v>
      </c>
      <c r="X949" t="s">
        <v>9330</v>
      </c>
      <c r="Y949" t="s">
        <v>8717</v>
      </c>
      <c r="Z949" t="s">
        <v>74</v>
      </c>
      <c r="AA949" t="s">
        <v>74</v>
      </c>
      <c r="AB949" t="s">
        <v>74</v>
      </c>
      <c r="AC949" t="s">
        <v>74</v>
      </c>
      <c r="AD949" t="s">
        <v>74</v>
      </c>
      <c r="AE949" t="s">
        <v>74</v>
      </c>
      <c r="AF949" t="s">
        <v>74</v>
      </c>
      <c r="AG949">
        <v>21</v>
      </c>
      <c r="AH949">
        <v>51</v>
      </c>
      <c r="AI949">
        <v>57</v>
      </c>
      <c r="AJ949">
        <v>1</v>
      </c>
      <c r="AK949">
        <v>2</v>
      </c>
      <c r="AL949" t="s">
        <v>817</v>
      </c>
      <c r="AM949" t="s">
        <v>818</v>
      </c>
      <c r="AN949" t="s">
        <v>819</v>
      </c>
      <c r="AO949" t="s">
        <v>820</v>
      </c>
      <c r="AP949" t="s">
        <v>74</v>
      </c>
      <c r="AQ949" t="s">
        <v>74</v>
      </c>
      <c r="AR949" t="s">
        <v>821</v>
      </c>
      <c r="AS949" t="s">
        <v>822</v>
      </c>
      <c r="AT949" t="s">
        <v>8724</v>
      </c>
      <c r="AU949">
        <v>1991</v>
      </c>
      <c r="AV949">
        <v>36</v>
      </c>
      <c r="AW949">
        <v>3</v>
      </c>
      <c r="AX949" t="s">
        <v>74</v>
      </c>
      <c r="AY949" t="s">
        <v>74</v>
      </c>
      <c r="AZ949" t="s">
        <v>74</v>
      </c>
      <c r="BA949" t="s">
        <v>74</v>
      </c>
      <c r="BB949">
        <v>322</v>
      </c>
      <c r="BC949">
        <v>328</v>
      </c>
      <c r="BD949" t="s">
        <v>74</v>
      </c>
      <c r="BE949" t="s">
        <v>9331</v>
      </c>
      <c r="BF949" t="str">
        <f>HYPERLINK("http://dx.doi.org/10.1016/0033-5894(91)90006-Q","http://dx.doi.org/10.1016/0033-5894(91)90006-Q")</f>
        <v>http://dx.doi.org/10.1016/0033-5894(91)90006-Q</v>
      </c>
      <c r="BG949" t="s">
        <v>74</v>
      </c>
      <c r="BH949" t="s">
        <v>74</v>
      </c>
      <c r="BI949">
        <v>7</v>
      </c>
      <c r="BJ949" t="s">
        <v>193</v>
      </c>
      <c r="BK949" t="s">
        <v>92</v>
      </c>
      <c r="BL949" t="s">
        <v>194</v>
      </c>
      <c r="BM949" t="s">
        <v>9332</v>
      </c>
      <c r="BN949" t="s">
        <v>74</v>
      </c>
      <c r="BO949" t="s">
        <v>74</v>
      </c>
      <c r="BP949" t="s">
        <v>74</v>
      </c>
      <c r="BQ949" t="s">
        <v>74</v>
      </c>
      <c r="BR949" t="s">
        <v>95</v>
      </c>
      <c r="BS949" t="s">
        <v>9333</v>
      </c>
      <c r="BT949" t="str">
        <f>HYPERLINK("https%3A%2F%2Fwww.webofscience.com%2Fwos%2Fwoscc%2Ffull-record%2FWOS:A1991GN85200006","View Full Record in Web of Science")</f>
        <v>View Full Record in Web of Science</v>
      </c>
    </row>
    <row r="950" spans="1:72" x14ac:dyDescent="0.15">
      <c r="A950" t="s">
        <v>72</v>
      </c>
      <c r="B950" t="s">
        <v>9334</v>
      </c>
      <c r="C950" t="s">
        <v>74</v>
      </c>
      <c r="D950" t="s">
        <v>74</v>
      </c>
      <c r="E950" t="s">
        <v>74</v>
      </c>
      <c r="F950" t="s">
        <v>9334</v>
      </c>
      <c r="G950" t="s">
        <v>74</v>
      </c>
      <c r="H950" t="s">
        <v>74</v>
      </c>
      <c r="I950" t="s">
        <v>9335</v>
      </c>
      <c r="J950" t="s">
        <v>923</v>
      </c>
      <c r="K950" t="s">
        <v>74</v>
      </c>
      <c r="L950" t="s">
        <v>74</v>
      </c>
      <c r="M950" t="s">
        <v>77</v>
      </c>
      <c r="N950" t="s">
        <v>78</v>
      </c>
      <c r="O950" t="s">
        <v>74</v>
      </c>
      <c r="P950" t="s">
        <v>74</v>
      </c>
      <c r="Q950" t="s">
        <v>74</v>
      </c>
      <c r="R950" t="s">
        <v>74</v>
      </c>
      <c r="S950" t="s">
        <v>74</v>
      </c>
      <c r="T950" t="s">
        <v>74</v>
      </c>
      <c r="U950" t="s">
        <v>74</v>
      </c>
      <c r="V950" t="s">
        <v>9336</v>
      </c>
      <c r="W950" t="s">
        <v>74</v>
      </c>
      <c r="X950" t="s">
        <v>74</v>
      </c>
      <c r="Y950" t="s">
        <v>9337</v>
      </c>
      <c r="Z950" t="s">
        <v>74</v>
      </c>
      <c r="AA950" t="s">
        <v>74</v>
      </c>
      <c r="AB950" t="s">
        <v>74</v>
      </c>
      <c r="AC950" t="s">
        <v>74</v>
      </c>
      <c r="AD950" t="s">
        <v>74</v>
      </c>
      <c r="AE950" t="s">
        <v>74</v>
      </c>
      <c r="AF950" t="s">
        <v>74</v>
      </c>
      <c r="AG950">
        <v>0</v>
      </c>
      <c r="AH950">
        <v>34</v>
      </c>
      <c r="AI950">
        <v>39</v>
      </c>
      <c r="AJ950">
        <v>0</v>
      </c>
      <c r="AK950">
        <v>11</v>
      </c>
      <c r="AL950" t="s">
        <v>925</v>
      </c>
      <c r="AM950" t="s">
        <v>926</v>
      </c>
      <c r="AN950" t="s">
        <v>927</v>
      </c>
      <c r="AO950" t="s">
        <v>928</v>
      </c>
      <c r="AP950" t="s">
        <v>74</v>
      </c>
      <c r="AQ950" t="s">
        <v>74</v>
      </c>
      <c r="AR950" t="s">
        <v>929</v>
      </c>
      <c r="AS950" t="s">
        <v>930</v>
      </c>
      <c r="AT950" t="s">
        <v>8724</v>
      </c>
      <c r="AU950">
        <v>1991</v>
      </c>
      <c r="AV950">
        <v>43</v>
      </c>
      <c r="AW950">
        <v>5</v>
      </c>
      <c r="AX950" t="s">
        <v>74</v>
      </c>
      <c r="AY950" t="s">
        <v>74</v>
      </c>
      <c r="AZ950" t="s">
        <v>74</v>
      </c>
      <c r="BA950" t="s">
        <v>74</v>
      </c>
      <c r="BB950">
        <v>401</v>
      </c>
      <c r="BC950">
        <v>407</v>
      </c>
      <c r="BD950" t="s">
        <v>74</v>
      </c>
      <c r="BE950" t="s">
        <v>9338</v>
      </c>
      <c r="BF950" t="str">
        <f>HYPERLINK("http://dx.doi.org/10.1034/j.1600-0889.1991.t01-4-00006.x","http://dx.doi.org/10.1034/j.1600-0889.1991.t01-4-00006.x")</f>
        <v>http://dx.doi.org/10.1034/j.1600-0889.1991.t01-4-00006.x</v>
      </c>
      <c r="BG950" t="s">
        <v>74</v>
      </c>
      <c r="BH950" t="s">
        <v>74</v>
      </c>
      <c r="BI950">
        <v>7</v>
      </c>
      <c r="BJ950" t="s">
        <v>379</v>
      </c>
      <c r="BK950" t="s">
        <v>92</v>
      </c>
      <c r="BL950" t="s">
        <v>379</v>
      </c>
      <c r="BM950" t="s">
        <v>9339</v>
      </c>
      <c r="BN950" t="s">
        <v>74</v>
      </c>
      <c r="BO950" t="s">
        <v>74</v>
      </c>
      <c r="BP950" t="s">
        <v>74</v>
      </c>
      <c r="BQ950" t="s">
        <v>74</v>
      </c>
      <c r="BR950" t="s">
        <v>95</v>
      </c>
      <c r="BS950" t="s">
        <v>9340</v>
      </c>
      <c r="BT950" t="str">
        <f>HYPERLINK("https%3A%2F%2Fwww.webofscience.com%2Fwos%2Fwoscc%2Ffull-record%2FWOS:A1991GL51900006","View Full Record in Web of Science")</f>
        <v>View Full Record in Web of Science</v>
      </c>
    </row>
    <row r="951" spans="1:72" x14ac:dyDescent="0.15">
      <c r="A951" t="s">
        <v>72</v>
      </c>
      <c r="B951" t="s">
        <v>9341</v>
      </c>
      <c r="C951" t="s">
        <v>74</v>
      </c>
      <c r="D951" t="s">
        <v>74</v>
      </c>
      <c r="E951" t="s">
        <v>74</v>
      </c>
      <c r="F951" t="s">
        <v>9341</v>
      </c>
      <c r="G951" t="s">
        <v>74</v>
      </c>
      <c r="H951" t="s">
        <v>74</v>
      </c>
      <c r="I951" t="s">
        <v>9342</v>
      </c>
      <c r="J951" t="s">
        <v>4205</v>
      </c>
      <c r="K951" t="s">
        <v>74</v>
      </c>
      <c r="L951" t="s">
        <v>74</v>
      </c>
      <c r="M951" t="s">
        <v>77</v>
      </c>
      <c r="N951" t="s">
        <v>78</v>
      </c>
      <c r="O951" t="s">
        <v>74</v>
      </c>
      <c r="P951" t="s">
        <v>74</v>
      </c>
      <c r="Q951" t="s">
        <v>74</v>
      </c>
      <c r="R951" t="s">
        <v>74</v>
      </c>
      <c r="S951" t="s">
        <v>74</v>
      </c>
      <c r="T951" t="s">
        <v>9343</v>
      </c>
      <c r="U951" t="s">
        <v>9344</v>
      </c>
      <c r="V951" t="s">
        <v>9345</v>
      </c>
      <c r="W951" t="s">
        <v>9346</v>
      </c>
      <c r="X951" t="s">
        <v>9347</v>
      </c>
      <c r="Y951" t="s">
        <v>5363</v>
      </c>
      <c r="Z951" t="s">
        <v>74</v>
      </c>
      <c r="AA951" t="s">
        <v>9348</v>
      </c>
      <c r="AB951" t="s">
        <v>74</v>
      </c>
      <c r="AC951" t="s">
        <v>74</v>
      </c>
      <c r="AD951" t="s">
        <v>74</v>
      </c>
      <c r="AE951" t="s">
        <v>74</v>
      </c>
      <c r="AF951" t="s">
        <v>74</v>
      </c>
      <c r="AG951">
        <v>28</v>
      </c>
      <c r="AH951">
        <v>32</v>
      </c>
      <c r="AI951">
        <v>34</v>
      </c>
      <c r="AJ951">
        <v>0</v>
      </c>
      <c r="AK951">
        <v>5</v>
      </c>
      <c r="AL951" t="s">
        <v>271</v>
      </c>
      <c r="AM951" t="s">
        <v>272</v>
      </c>
      <c r="AN951" t="s">
        <v>273</v>
      </c>
      <c r="AO951" t="s">
        <v>4210</v>
      </c>
      <c r="AP951" t="s">
        <v>74</v>
      </c>
      <c r="AQ951" t="s">
        <v>74</v>
      </c>
      <c r="AR951" t="s">
        <v>4211</v>
      </c>
      <c r="AS951" t="s">
        <v>4212</v>
      </c>
      <c r="AT951" t="s">
        <v>9349</v>
      </c>
      <c r="AU951">
        <v>1991</v>
      </c>
      <c r="AV951">
        <v>251</v>
      </c>
      <c r="AW951" t="s">
        <v>295</v>
      </c>
      <c r="AX951" t="s">
        <v>74</v>
      </c>
      <c r="AY951" t="s">
        <v>74</v>
      </c>
      <c r="AZ951" t="s">
        <v>74</v>
      </c>
      <c r="BA951" t="s">
        <v>74</v>
      </c>
      <c r="BB951">
        <v>169</v>
      </c>
      <c r="BC951">
        <v>175</v>
      </c>
      <c r="BD951" t="s">
        <v>74</v>
      </c>
      <c r="BE951" t="s">
        <v>9350</v>
      </c>
      <c r="BF951" t="str">
        <f>HYPERLINK("http://dx.doi.org/10.1016/0003-2670(91)87131-P","http://dx.doi.org/10.1016/0003-2670(91)87131-P")</f>
        <v>http://dx.doi.org/10.1016/0003-2670(91)87131-P</v>
      </c>
      <c r="BG951" t="s">
        <v>74</v>
      </c>
      <c r="BH951" t="s">
        <v>74</v>
      </c>
      <c r="BI951">
        <v>7</v>
      </c>
      <c r="BJ951" t="s">
        <v>3189</v>
      </c>
      <c r="BK951" t="s">
        <v>92</v>
      </c>
      <c r="BL951" t="s">
        <v>1157</v>
      </c>
      <c r="BM951" t="s">
        <v>9351</v>
      </c>
      <c r="BN951" t="s">
        <v>74</v>
      </c>
      <c r="BO951" t="s">
        <v>74</v>
      </c>
      <c r="BP951" t="s">
        <v>74</v>
      </c>
      <c r="BQ951" t="s">
        <v>74</v>
      </c>
      <c r="BR951" t="s">
        <v>95</v>
      </c>
      <c r="BS951" t="s">
        <v>9352</v>
      </c>
      <c r="BT951" t="str">
        <f>HYPERLINK("https%3A%2F%2Fwww.webofscience.com%2Fwos%2Fwoscc%2Ffull-record%2FWOS:A1991GN41600024","View Full Record in Web of Science")</f>
        <v>View Full Record in Web of Science</v>
      </c>
    </row>
    <row r="952" spans="1:72" x14ac:dyDescent="0.15">
      <c r="A952" t="s">
        <v>72</v>
      </c>
      <c r="B952" t="s">
        <v>9353</v>
      </c>
      <c r="C952" t="s">
        <v>74</v>
      </c>
      <c r="D952" t="s">
        <v>74</v>
      </c>
      <c r="E952" t="s">
        <v>74</v>
      </c>
      <c r="F952" t="s">
        <v>9353</v>
      </c>
      <c r="G952" t="s">
        <v>74</v>
      </c>
      <c r="H952" t="s">
        <v>74</v>
      </c>
      <c r="I952" t="s">
        <v>9354</v>
      </c>
      <c r="J952" t="s">
        <v>1796</v>
      </c>
      <c r="K952" t="s">
        <v>74</v>
      </c>
      <c r="L952" t="s">
        <v>74</v>
      </c>
      <c r="M952" t="s">
        <v>77</v>
      </c>
      <c r="N952" t="s">
        <v>156</v>
      </c>
      <c r="O952" t="s">
        <v>74</v>
      </c>
      <c r="P952" t="s">
        <v>74</v>
      </c>
      <c r="Q952" t="s">
        <v>74</v>
      </c>
      <c r="R952" t="s">
        <v>74</v>
      </c>
      <c r="S952" t="s">
        <v>74</v>
      </c>
      <c r="T952" t="s">
        <v>74</v>
      </c>
      <c r="U952" t="s">
        <v>74</v>
      </c>
      <c r="V952" t="s">
        <v>74</v>
      </c>
      <c r="W952" t="s">
        <v>74</v>
      </c>
      <c r="X952" t="s">
        <v>74</v>
      </c>
      <c r="Y952" t="s">
        <v>74</v>
      </c>
      <c r="Z952" t="s">
        <v>74</v>
      </c>
      <c r="AA952" t="s">
        <v>74</v>
      </c>
      <c r="AB952" t="s">
        <v>74</v>
      </c>
      <c r="AC952" t="s">
        <v>74</v>
      </c>
      <c r="AD952" t="s">
        <v>74</v>
      </c>
      <c r="AE952" t="s">
        <v>74</v>
      </c>
      <c r="AF952" t="s">
        <v>74</v>
      </c>
      <c r="AG952">
        <v>0</v>
      </c>
      <c r="AH952">
        <v>0</v>
      </c>
      <c r="AI952">
        <v>0</v>
      </c>
      <c r="AJ952">
        <v>0</v>
      </c>
      <c r="AK952">
        <v>0</v>
      </c>
      <c r="AL952" t="s">
        <v>1802</v>
      </c>
      <c r="AM952" t="s">
        <v>309</v>
      </c>
      <c r="AN952" t="s">
        <v>1815</v>
      </c>
      <c r="AO952" t="s">
        <v>1804</v>
      </c>
      <c r="AP952" t="s">
        <v>74</v>
      </c>
      <c r="AQ952" t="s">
        <v>74</v>
      </c>
      <c r="AR952" t="s">
        <v>1796</v>
      </c>
      <c r="AS952" t="s">
        <v>1806</v>
      </c>
      <c r="AT952" t="s">
        <v>9355</v>
      </c>
      <c r="AU952">
        <v>1991</v>
      </c>
      <c r="AV952">
        <v>254</v>
      </c>
      <c r="AW952">
        <v>5030</v>
      </c>
      <c r="AX952" t="s">
        <v>74</v>
      </c>
      <c r="AY952" t="s">
        <v>74</v>
      </c>
      <c r="AZ952" t="s">
        <v>74</v>
      </c>
      <c r="BA952" t="s">
        <v>74</v>
      </c>
      <c r="BB952">
        <v>373</v>
      </c>
      <c r="BC952">
        <v>373</v>
      </c>
      <c r="BD952" t="s">
        <v>74</v>
      </c>
      <c r="BE952" t="s">
        <v>74</v>
      </c>
      <c r="BF952" t="s">
        <v>74</v>
      </c>
      <c r="BG952" t="s">
        <v>74</v>
      </c>
      <c r="BH952" t="s">
        <v>74</v>
      </c>
      <c r="BI952">
        <v>1</v>
      </c>
      <c r="BJ952" t="s">
        <v>850</v>
      </c>
      <c r="BK952" t="s">
        <v>92</v>
      </c>
      <c r="BL952" t="s">
        <v>851</v>
      </c>
      <c r="BM952" t="s">
        <v>9356</v>
      </c>
      <c r="BN952">
        <v>17742220</v>
      </c>
      <c r="BO952" t="s">
        <v>74</v>
      </c>
      <c r="BP952" t="s">
        <v>74</v>
      </c>
      <c r="BQ952" t="s">
        <v>74</v>
      </c>
      <c r="BR952" t="s">
        <v>95</v>
      </c>
      <c r="BS952" t="s">
        <v>9357</v>
      </c>
      <c r="BT952" t="str">
        <f>HYPERLINK("https%3A%2F%2Fwww.webofscience.com%2Fwos%2Fwoscc%2Ffull-record%2FWOS:A1991GK72900023","View Full Record in Web of Science")</f>
        <v>View Full Record in Web of Science</v>
      </c>
    </row>
    <row r="953" spans="1:72" x14ac:dyDescent="0.15">
      <c r="A953" t="s">
        <v>72</v>
      </c>
      <c r="B953" t="s">
        <v>9358</v>
      </c>
      <c r="C953" t="s">
        <v>74</v>
      </c>
      <c r="D953" t="s">
        <v>74</v>
      </c>
      <c r="E953" t="s">
        <v>74</v>
      </c>
      <c r="F953" t="s">
        <v>9358</v>
      </c>
      <c r="G953" t="s">
        <v>74</v>
      </c>
      <c r="H953" t="s">
        <v>74</v>
      </c>
      <c r="I953" t="s">
        <v>9359</v>
      </c>
      <c r="J953" t="s">
        <v>1726</v>
      </c>
      <c r="K953" t="s">
        <v>74</v>
      </c>
      <c r="L953" t="s">
        <v>74</v>
      </c>
      <c r="M953" t="s">
        <v>77</v>
      </c>
      <c r="N953" t="s">
        <v>156</v>
      </c>
      <c r="O953" t="s">
        <v>74</v>
      </c>
      <c r="P953" t="s">
        <v>74</v>
      </c>
      <c r="Q953" t="s">
        <v>74</v>
      </c>
      <c r="R953" t="s">
        <v>74</v>
      </c>
      <c r="S953" t="s">
        <v>74</v>
      </c>
      <c r="T953" t="s">
        <v>74</v>
      </c>
      <c r="U953" t="s">
        <v>74</v>
      </c>
      <c r="V953" t="s">
        <v>74</v>
      </c>
      <c r="W953" t="s">
        <v>74</v>
      </c>
      <c r="X953" t="s">
        <v>74</v>
      </c>
      <c r="Y953" t="s">
        <v>74</v>
      </c>
      <c r="Z953" t="s">
        <v>74</v>
      </c>
      <c r="AA953" t="s">
        <v>74</v>
      </c>
      <c r="AB953" t="s">
        <v>74</v>
      </c>
      <c r="AC953" t="s">
        <v>74</v>
      </c>
      <c r="AD953" t="s">
        <v>74</v>
      </c>
      <c r="AE953" t="s">
        <v>74</v>
      </c>
      <c r="AF953" t="s">
        <v>74</v>
      </c>
      <c r="AG953">
        <v>0</v>
      </c>
      <c r="AH953">
        <v>0</v>
      </c>
      <c r="AI953">
        <v>0</v>
      </c>
      <c r="AJ953">
        <v>0</v>
      </c>
      <c r="AK953">
        <v>0</v>
      </c>
      <c r="AL953" t="s">
        <v>1728</v>
      </c>
      <c r="AM953" t="s">
        <v>501</v>
      </c>
      <c r="AN953" t="s">
        <v>8705</v>
      </c>
      <c r="AO953" t="s">
        <v>1730</v>
      </c>
      <c r="AP953" t="s">
        <v>74</v>
      </c>
      <c r="AQ953" t="s">
        <v>74</v>
      </c>
      <c r="AR953" t="s">
        <v>1726</v>
      </c>
      <c r="AS953" t="s">
        <v>1731</v>
      </c>
      <c r="AT953" t="s">
        <v>9360</v>
      </c>
      <c r="AU953">
        <v>1991</v>
      </c>
      <c r="AV953">
        <v>353</v>
      </c>
      <c r="AW953">
        <v>6345</v>
      </c>
      <c r="AX953" t="s">
        <v>74</v>
      </c>
      <c r="AY953" t="s">
        <v>74</v>
      </c>
      <c r="AZ953" t="s">
        <v>74</v>
      </c>
      <c r="BA953" t="s">
        <v>74</v>
      </c>
      <c r="BB953">
        <v>591</v>
      </c>
      <c r="BC953">
        <v>591</v>
      </c>
      <c r="BD953" t="s">
        <v>74</v>
      </c>
      <c r="BE953" t="s">
        <v>9361</v>
      </c>
      <c r="BF953" t="str">
        <f>HYPERLINK("http://dx.doi.org/10.1038/353591c0","http://dx.doi.org/10.1038/353591c0")</f>
        <v>http://dx.doi.org/10.1038/353591c0</v>
      </c>
      <c r="BG953" t="s">
        <v>74</v>
      </c>
      <c r="BH953" t="s">
        <v>74</v>
      </c>
      <c r="BI953">
        <v>1</v>
      </c>
      <c r="BJ953" t="s">
        <v>850</v>
      </c>
      <c r="BK953" t="s">
        <v>92</v>
      </c>
      <c r="BL953" t="s">
        <v>851</v>
      </c>
      <c r="BM953" t="s">
        <v>9362</v>
      </c>
      <c r="BN953" t="s">
        <v>74</v>
      </c>
      <c r="BO953" t="s">
        <v>1112</v>
      </c>
      <c r="BP953" t="s">
        <v>74</v>
      </c>
      <c r="BQ953" t="s">
        <v>74</v>
      </c>
      <c r="BR953" t="s">
        <v>95</v>
      </c>
      <c r="BS953" t="s">
        <v>9363</v>
      </c>
      <c r="BT953" t="str">
        <f>HYPERLINK("https%3A%2F%2Fwww.webofscience.com%2Fwos%2Fwoscc%2Ffull-record%2FWOS:A1991GK67200012","View Full Record in Web of Science")</f>
        <v>View Full Record in Web of Science</v>
      </c>
    </row>
    <row r="954" spans="1:72" x14ac:dyDescent="0.15">
      <c r="A954" t="s">
        <v>72</v>
      </c>
      <c r="B954" t="s">
        <v>9364</v>
      </c>
      <c r="C954" t="s">
        <v>74</v>
      </c>
      <c r="D954" t="s">
        <v>74</v>
      </c>
      <c r="E954" t="s">
        <v>74</v>
      </c>
      <c r="F954" t="s">
        <v>9364</v>
      </c>
      <c r="G954" t="s">
        <v>74</v>
      </c>
      <c r="H954" t="s">
        <v>74</v>
      </c>
      <c r="I954" t="s">
        <v>9365</v>
      </c>
      <c r="J954" t="s">
        <v>1185</v>
      </c>
      <c r="K954" t="s">
        <v>74</v>
      </c>
      <c r="L954" t="s">
        <v>74</v>
      </c>
      <c r="M954" t="s">
        <v>77</v>
      </c>
      <c r="N954" t="s">
        <v>78</v>
      </c>
      <c r="O954" t="s">
        <v>74</v>
      </c>
      <c r="P954" t="s">
        <v>74</v>
      </c>
      <c r="Q954" t="s">
        <v>74</v>
      </c>
      <c r="R954" t="s">
        <v>74</v>
      </c>
      <c r="S954" t="s">
        <v>74</v>
      </c>
      <c r="T954" t="s">
        <v>74</v>
      </c>
      <c r="U954" t="s">
        <v>9366</v>
      </c>
      <c r="V954" t="s">
        <v>9367</v>
      </c>
      <c r="W954" t="s">
        <v>9368</v>
      </c>
      <c r="X954" t="s">
        <v>9369</v>
      </c>
      <c r="Y954" t="s">
        <v>74</v>
      </c>
      <c r="Z954" t="s">
        <v>74</v>
      </c>
      <c r="AA954" t="s">
        <v>9370</v>
      </c>
      <c r="AB954" t="s">
        <v>74</v>
      </c>
      <c r="AC954" t="s">
        <v>74</v>
      </c>
      <c r="AD954" t="s">
        <v>74</v>
      </c>
      <c r="AE954" t="s">
        <v>74</v>
      </c>
      <c r="AF954" t="s">
        <v>74</v>
      </c>
      <c r="AG954">
        <v>29</v>
      </c>
      <c r="AH954">
        <v>33</v>
      </c>
      <c r="AI954">
        <v>34</v>
      </c>
      <c r="AJ954">
        <v>0</v>
      </c>
      <c r="AK954">
        <v>7</v>
      </c>
      <c r="AL954" t="s">
        <v>352</v>
      </c>
      <c r="AM954" t="s">
        <v>309</v>
      </c>
      <c r="AN954" t="s">
        <v>353</v>
      </c>
      <c r="AO954" t="s">
        <v>1193</v>
      </c>
      <c r="AP954" t="s">
        <v>1194</v>
      </c>
      <c r="AQ954" t="s">
        <v>74</v>
      </c>
      <c r="AR954" t="s">
        <v>1195</v>
      </c>
      <c r="AS954" t="s">
        <v>1196</v>
      </c>
      <c r="AT954" t="s">
        <v>9371</v>
      </c>
      <c r="AU954">
        <v>1991</v>
      </c>
      <c r="AV954">
        <v>96</v>
      </c>
      <c r="AW954" t="s">
        <v>9372</v>
      </c>
      <c r="AX954" t="s">
        <v>74</v>
      </c>
      <c r="AY954" t="s">
        <v>74</v>
      </c>
      <c r="AZ954" t="s">
        <v>74</v>
      </c>
      <c r="BA954" t="s">
        <v>74</v>
      </c>
      <c r="BB954">
        <v>18397</v>
      </c>
      <c r="BC954">
        <v>18409</v>
      </c>
      <c r="BD954" t="s">
        <v>74</v>
      </c>
      <c r="BE954" t="s">
        <v>9373</v>
      </c>
      <c r="BF954" t="str">
        <f>HYPERLINK("http://dx.doi.org/10.1029/91JC01841","http://dx.doi.org/10.1029/91JC01841")</f>
        <v>http://dx.doi.org/10.1029/91JC01841</v>
      </c>
      <c r="BG954" t="s">
        <v>74</v>
      </c>
      <c r="BH954" t="s">
        <v>74</v>
      </c>
      <c r="BI954">
        <v>13</v>
      </c>
      <c r="BJ954" t="s">
        <v>584</v>
      </c>
      <c r="BK954" t="s">
        <v>92</v>
      </c>
      <c r="BL954" t="s">
        <v>584</v>
      </c>
      <c r="BM954" t="s">
        <v>9374</v>
      </c>
      <c r="BN954" t="s">
        <v>74</v>
      </c>
      <c r="BO954" t="s">
        <v>74</v>
      </c>
      <c r="BP954" t="s">
        <v>74</v>
      </c>
      <c r="BQ954" t="s">
        <v>74</v>
      </c>
      <c r="BR954" t="s">
        <v>95</v>
      </c>
      <c r="BS954" t="s">
        <v>9375</v>
      </c>
      <c r="BT954" t="str">
        <f>HYPERLINK("https%3A%2F%2Fwww.webofscience.com%2Fwos%2Fwoscc%2Ffull-record%2FWOS:A1991GL02700004","View Full Record in Web of Science")</f>
        <v>View Full Record in Web of Science</v>
      </c>
    </row>
    <row r="955" spans="1:72" x14ac:dyDescent="0.15">
      <c r="A955" t="s">
        <v>72</v>
      </c>
      <c r="B955" t="s">
        <v>9376</v>
      </c>
      <c r="C955" t="s">
        <v>74</v>
      </c>
      <c r="D955" t="s">
        <v>74</v>
      </c>
      <c r="E955" t="s">
        <v>74</v>
      </c>
      <c r="F955" t="s">
        <v>9376</v>
      </c>
      <c r="G955" t="s">
        <v>74</v>
      </c>
      <c r="H955" t="s">
        <v>74</v>
      </c>
      <c r="I955" t="s">
        <v>9377</v>
      </c>
      <c r="J955" t="s">
        <v>2422</v>
      </c>
      <c r="K955" t="s">
        <v>74</v>
      </c>
      <c r="L955" t="s">
        <v>74</v>
      </c>
      <c r="M955" t="s">
        <v>77</v>
      </c>
      <c r="N955" t="s">
        <v>78</v>
      </c>
      <c r="O955" t="s">
        <v>74</v>
      </c>
      <c r="P955" t="s">
        <v>74</v>
      </c>
      <c r="Q955" t="s">
        <v>74</v>
      </c>
      <c r="R955" t="s">
        <v>74</v>
      </c>
      <c r="S955" t="s">
        <v>74</v>
      </c>
      <c r="T955" t="s">
        <v>74</v>
      </c>
      <c r="U955" t="s">
        <v>9378</v>
      </c>
      <c r="V955" t="s">
        <v>9379</v>
      </c>
      <c r="W955" t="s">
        <v>9380</v>
      </c>
      <c r="X955" t="s">
        <v>770</v>
      </c>
      <c r="Y955" t="s">
        <v>74</v>
      </c>
      <c r="Z955" t="s">
        <v>74</v>
      </c>
      <c r="AA955" t="s">
        <v>74</v>
      </c>
      <c r="AB955" t="s">
        <v>74</v>
      </c>
      <c r="AC955" t="s">
        <v>74</v>
      </c>
      <c r="AD955" t="s">
        <v>74</v>
      </c>
      <c r="AE955" t="s">
        <v>74</v>
      </c>
      <c r="AF955" t="s">
        <v>74</v>
      </c>
      <c r="AG955">
        <v>27</v>
      </c>
      <c r="AH955">
        <v>27</v>
      </c>
      <c r="AI955">
        <v>29</v>
      </c>
      <c r="AJ955">
        <v>1</v>
      </c>
      <c r="AK955">
        <v>4</v>
      </c>
      <c r="AL955" t="s">
        <v>9381</v>
      </c>
      <c r="AM955" t="s">
        <v>501</v>
      </c>
      <c r="AN955" t="s">
        <v>9382</v>
      </c>
      <c r="AO955" t="s">
        <v>2427</v>
      </c>
      <c r="AP955" t="s">
        <v>74</v>
      </c>
      <c r="AQ955" t="s">
        <v>74</v>
      </c>
      <c r="AR955" t="s">
        <v>2429</v>
      </c>
      <c r="AS955" t="s">
        <v>2430</v>
      </c>
      <c r="AT955" t="s">
        <v>9383</v>
      </c>
      <c r="AU955">
        <v>1991</v>
      </c>
      <c r="AV955">
        <v>129</v>
      </c>
      <c r="AW955">
        <v>15</v>
      </c>
      <c r="AX955" t="s">
        <v>74</v>
      </c>
      <c r="AY955" t="s">
        <v>74</v>
      </c>
      <c r="AZ955" t="s">
        <v>74</v>
      </c>
      <c r="BA955" t="s">
        <v>74</v>
      </c>
      <c r="BB955">
        <v>332</v>
      </c>
      <c r="BC955">
        <v>336</v>
      </c>
      <c r="BD955" t="s">
        <v>74</v>
      </c>
      <c r="BE955" t="s">
        <v>9384</v>
      </c>
      <c r="BF955" t="str">
        <f>HYPERLINK("http://dx.doi.org/10.1136/vr.129.15.332","http://dx.doi.org/10.1136/vr.129.15.332")</f>
        <v>http://dx.doi.org/10.1136/vr.129.15.332</v>
      </c>
      <c r="BG955" t="s">
        <v>74</v>
      </c>
      <c r="BH955" t="s">
        <v>74</v>
      </c>
      <c r="BI955">
        <v>5</v>
      </c>
      <c r="BJ955" t="s">
        <v>2432</v>
      </c>
      <c r="BK955" t="s">
        <v>92</v>
      </c>
      <c r="BL955" t="s">
        <v>2432</v>
      </c>
      <c r="BM955" t="s">
        <v>9385</v>
      </c>
      <c r="BN955">
        <v>1750175</v>
      </c>
      <c r="BO955" t="s">
        <v>74</v>
      </c>
      <c r="BP955" t="s">
        <v>74</v>
      </c>
      <c r="BQ955" t="s">
        <v>74</v>
      </c>
      <c r="BR955" t="s">
        <v>95</v>
      </c>
      <c r="BS955" t="s">
        <v>9386</v>
      </c>
      <c r="BT955" t="str">
        <f>HYPERLINK("https%3A%2F%2Fwww.webofscience.com%2Fwos%2Fwoscc%2Ffull-record%2FWOS:A1991GL18000004","View Full Record in Web of Science")</f>
        <v>View Full Record in Web of Science</v>
      </c>
    </row>
    <row r="956" spans="1:72" x14ac:dyDescent="0.15">
      <c r="A956" t="s">
        <v>72</v>
      </c>
      <c r="B956" t="s">
        <v>9387</v>
      </c>
      <c r="C956" t="s">
        <v>74</v>
      </c>
      <c r="D956" t="s">
        <v>74</v>
      </c>
      <c r="E956" t="s">
        <v>74</v>
      </c>
      <c r="F956" t="s">
        <v>9387</v>
      </c>
      <c r="G956" t="s">
        <v>74</v>
      </c>
      <c r="H956" t="s">
        <v>74</v>
      </c>
      <c r="I956" t="s">
        <v>9388</v>
      </c>
      <c r="J956" t="s">
        <v>1710</v>
      </c>
      <c r="K956" t="s">
        <v>74</v>
      </c>
      <c r="L956" t="s">
        <v>74</v>
      </c>
      <c r="M956" t="s">
        <v>77</v>
      </c>
      <c r="N956" t="s">
        <v>78</v>
      </c>
      <c r="O956" t="s">
        <v>74</v>
      </c>
      <c r="P956" t="s">
        <v>74</v>
      </c>
      <c r="Q956" t="s">
        <v>74</v>
      </c>
      <c r="R956" t="s">
        <v>74</v>
      </c>
      <c r="S956" t="s">
        <v>74</v>
      </c>
      <c r="T956" t="s">
        <v>74</v>
      </c>
      <c r="U956" t="s">
        <v>9389</v>
      </c>
      <c r="V956" t="s">
        <v>9390</v>
      </c>
      <c r="W956" t="s">
        <v>9391</v>
      </c>
      <c r="X956" t="s">
        <v>9392</v>
      </c>
      <c r="Y956" t="s">
        <v>74</v>
      </c>
      <c r="Z956" t="s">
        <v>74</v>
      </c>
      <c r="AA956" t="s">
        <v>9393</v>
      </c>
      <c r="AB956" t="s">
        <v>9394</v>
      </c>
      <c r="AC956" t="s">
        <v>74</v>
      </c>
      <c r="AD956" t="s">
        <v>74</v>
      </c>
      <c r="AE956" t="s">
        <v>74</v>
      </c>
      <c r="AF956" t="s">
        <v>74</v>
      </c>
      <c r="AG956">
        <v>79</v>
      </c>
      <c r="AH956">
        <v>101</v>
      </c>
      <c r="AI956">
        <v>106</v>
      </c>
      <c r="AJ956">
        <v>0</v>
      </c>
      <c r="AK956">
        <v>7</v>
      </c>
      <c r="AL956" t="s">
        <v>352</v>
      </c>
      <c r="AM956" t="s">
        <v>309</v>
      </c>
      <c r="AN956" t="s">
        <v>353</v>
      </c>
      <c r="AO956" t="s">
        <v>1714</v>
      </c>
      <c r="AP956" t="s">
        <v>1715</v>
      </c>
      <c r="AQ956" t="s">
        <v>74</v>
      </c>
      <c r="AR956" t="s">
        <v>1716</v>
      </c>
      <c r="AS956" t="s">
        <v>1717</v>
      </c>
      <c r="AT956" t="s">
        <v>9395</v>
      </c>
      <c r="AU956">
        <v>1991</v>
      </c>
      <c r="AV956">
        <v>96</v>
      </c>
      <c r="AW956" t="s">
        <v>9396</v>
      </c>
      <c r="AX956" t="s">
        <v>74</v>
      </c>
      <c r="AY956" t="s">
        <v>74</v>
      </c>
      <c r="AZ956" t="s">
        <v>74</v>
      </c>
      <c r="BA956" t="s">
        <v>74</v>
      </c>
      <c r="BB956">
        <v>17935</v>
      </c>
      <c r="BC956">
        <v>17954</v>
      </c>
      <c r="BD956" t="s">
        <v>74</v>
      </c>
      <c r="BE956" t="s">
        <v>9397</v>
      </c>
      <c r="BF956" t="str">
        <f>HYPERLINK("http://dx.doi.org/10.1029/91JB01507","http://dx.doi.org/10.1029/91JB01507")</f>
        <v>http://dx.doi.org/10.1029/91JB01507</v>
      </c>
      <c r="BG956" t="s">
        <v>74</v>
      </c>
      <c r="BH956" t="s">
        <v>74</v>
      </c>
      <c r="BI956">
        <v>20</v>
      </c>
      <c r="BJ956" t="s">
        <v>297</v>
      </c>
      <c r="BK956" t="s">
        <v>92</v>
      </c>
      <c r="BL956" t="s">
        <v>297</v>
      </c>
      <c r="BM956" t="s">
        <v>9398</v>
      </c>
      <c r="BN956" t="s">
        <v>74</v>
      </c>
      <c r="BO956" t="s">
        <v>975</v>
      </c>
      <c r="BP956" t="s">
        <v>74</v>
      </c>
      <c r="BQ956" t="s">
        <v>74</v>
      </c>
      <c r="BR956" t="s">
        <v>95</v>
      </c>
      <c r="BS956" t="s">
        <v>9399</v>
      </c>
      <c r="BT956" t="str">
        <f>HYPERLINK("https%3A%2F%2Fwww.webofscience.com%2Fwos%2Fwoscc%2Ffull-record%2FWOS:A1991GK02300002","View Full Record in Web of Science")</f>
        <v>View Full Record in Web of Science</v>
      </c>
    </row>
    <row r="957" spans="1:72" x14ac:dyDescent="0.15">
      <c r="A957" t="s">
        <v>72</v>
      </c>
      <c r="B957" t="s">
        <v>9400</v>
      </c>
      <c r="C957" t="s">
        <v>74</v>
      </c>
      <c r="D957" t="s">
        <v>74</v>
      </c>
      <c r="E957" t="s">
        <v>74</v>
      </c>
      <c r="F957" t="s">
        <v>9400</v>
      </c>
      <c r="G957" t="s">
        <v>74</v>
      </c>
      <c r="H957" t="s">
        <v>74</v>
      </c>
      <c r="I957" t="s">
        <v>9401</v>
      </c>
      <c r="J957" t="s">
        <v>1710</v>
      </c>
      <c r="K957" t="s">
        <v>74</v>
      </c>
      <c r="L957" t="s">
        <v>74</v>
      </c>
      <c r="M957" t="s">
        <v>77</v>
      </c>
      <c r="N957" t="s">
        <v>78</v>
      </c>
      <c r="O957" t="s">
        <v>74</v>
      </c>
      <c r="P957" t="s">
        <v>74</v>
      </c>
      <c r="Q957" t="s">
        <v>74</v>
      </c>
      <c r="R957" t="s">
        <v>74</v>
      </c>
      <c r="S957" t="s">
        <v>74</v>
      </c>
      <c r="T957" t="s">
        <v>74</v>
      </c>
      <c r="U957" t="s">
        <v>9402</v>
      </c>
      <c r="V957" t="s">
        <v>9403</v>
      </c>
      <c r="W957" t="s">
        <v>9404</v>
      </c>
      <c r="X957" t="s">
        <v>6683</v>
      </c>
      <c r="Y957" t="s">
        <v>9405</v>
      </c>
      <c r="Z957" t="s">
        <v>74</v>
      </c>
      <c r="AA957" t="s">
        <v>74</v>
      </c>
      <c r="AB957" t="s">
        <v>74</v>
      </c>
      <c r="AC957" t="s">
        <v>74</v>
      </c>
      <c r="AD957" t="s">
        <v>74</v>
      </c>
      <c r="AE957" t="s">
        <v>74</v>
      </c>
      <c r="AF957" t="s">
        <v>74</v>
      </c>
      <c r="AG957">
        <v>21</v>
      </c>
      <c r="AH957">
        <v>2</v>
      </c>
      <c r="AI957">
        <v>2</v>
      </c>
      <c r="AJ957">
        <v>0</v>
      </c>
      <c r="AK957">
        <v>2</v>
      </c>
      <c r="AL957" t="s">
        <v>352</v>
      </c>
      <c r="AM957" t="s">
        <v>309</v>
      </c>
      <c r="AN957" t="s">
        <v>353</v>
      </c>
      <c r="AO957" t="s">
        <v>1714</v>
      </c>
      <c r="AP957" t="s">
        <v>1715</v>
      </c>
      <c r="AQ957" t="s">
        <v>74</v>
      </c>
      <c r="AR957" t="s">
        <v>1716</v>
      </c>
      <c r="AS957" t="s">
        <v>1717</v>
      </c>
      <c r="AT957" t="s">
        <v>9395</v>
      </c>
      <c r="AU957">
        <v>1991</v>
      </c>
      <c r="AV957">
        <v>96</v>
      </c>
      <c r="AW957" t="s">
        <v>9396</v>
      </c>
      <c r="AX957" t="s">
        <v>74</v>
      </c>
      <c r="AY957" t="s">
        <v>74</v>
      </c>
      <c r="AZ957" t="s">
        <v>74</v>
      </c>
      <c r="BA957" t="s">
        <v>74</v>
      </c>
      <c r="BB957">
        <v>18285</v>
      </c>
      <c r="BC957">
        <v>18294</v>
      </c>
      <c r="BD957" t="s">
        <v>74</v>
      </c>
      <c r="BE957" t="s">
        <v>9406</v>
      </c>
      <c r="BF957" t="str">
        <f>HYPERLINK("http://dx.doi.org/10.1029/91JB01810","http://dx.doi.org/10.1029/91JB01810")</f>
        <v>http://dx.doi.org/10.1029/91JB01810</v>
      </c>
      <c r="BG957" t="s">
        <v>74</v>
      </c>
      <c r="BH957" t="s">
        <v>74</v>
      </c>
      <c r="BI957">
        <v>10</v>
      </c>
      <c r="BJ957" t="s">
        <v>297</v>
      </c>
      <c r="BK957" t="s">
        <v>92</v>
      </c>
      <c r="BL957" t="s">
        <v>297</v>
      </c>
      <c r="BM957" t="s">
        <v>9398</v>
      </c>
      <c r="BN957" t="s">
        <v>74</v>
      </c>
      <c r="BO957" t="s">
        <v>74</v>
      </c>
      <c r="BP957" t="s">
        <v>74</v>
      </c>
      <c r="BQ957" t="s">
        <v>74</v>
      </c>
      <c r="BR957" t="s">
        <v>95</v>
      </c>
      <c r="BS957" t="s">
        <v>9407</v>
      </c>
      <c r="BT957" t="str">
        <f>HYPERLINK("https%3A%2F%2Fwww.webofscience.com%2Fwos%2Fwoscc%2Ffull-record%2FWOS:A1991GK02300024","View Full Record in Web of Science")</f>
        <v>View Full Record in Web of Science</v>
      </c>
    </row>
    <row r="958" spans="1:72" x14ac:dyDescent="0.15">
      <c r="A958" t="s">
        <v>72</v>
      </c>
      <c r="B958" t="s">
        <v>9408</v>
      </c>
      <c r="C958" t="s">
        <v>74</v>
      </c>
      <c r="D958" t="s">
        <v>74</v>
      </c>
      <c r="E958" t="s">
        <v>74</v>
      </c>
      <c r="F958" t="s">
        <v>9408</v>
      </c>
      <c r="G958" t="s">
        <v>74</v>
      </c>
      <c r="H958" t="s">
        <v>74</v>
      </c>
      <c r="I958" t="s">
        <v>9409</v>
      </c>
      <c r="J958" t="s">
        <v>1086</v>
      </c>
      <c r="K958" t="s">
        <v>74</v>
      </c>
      <c r="L958" t="s">
        <v>74</v>
      </c>
      <c r="M958" t="s">
        <v>77</v>
      </c>
      <c r="N958" t="s">
        <v>647</v>
      </c>
      <c r="O958" t="s">
        <v>9410</v>
      </c>
      <c r="P958" t="s">
        <v>9411</v>
      </c>
      <c r="Q958" t="s">
        <v>6808</v>
      </c>
      <c r="R958" t="s">
        <v>74</v>
      </c>
      <c r="S958" t="s">
        <v>74</v>
      </c>
      <c r="T958" t="s">
        <v>74</v>
      </c>
      <c r="U958" t="s">
        <v>9412</v>
      </c>
      <c r="V958" t="s">
        <v>9413</v>
      </c>
      <c r="W958" t="s">
        <v>9414</v>
      </c>
      <c r="X958" t="s">
        <v>9415</v>
      </c>
      <c r="Y958" t="s">
        <v>9416</v>
      </c>
      <c r="Z958" t="s">
        <v>74</v>
      </c>
      <c r="AA958" t="s">
        <v>9417</v>
      </c>
      <c r="AB958" t="s">
        <v>74</v>
      </c>
      <c r="AC958" t="s">
        <v>74</v>
      </c>
      <c r="AD958" t="s">
        <v>74</v>
      </c>
      <c r="AE958" t="s">
        <v>74</v>
      </c>
      <c r="AF958" t="s">
        <v>74</v>
      </c>
      <c r="AG958">
        <v>48</v>
      </c>
      <c r="AH958">
        <v>112</v>
      </c>
      <c r="AI958">
        <v>120</v>
      </c>
      <c r="AJ958">
        <v>0</v>
      </c>
      <c r="AK958">
        <v>4</v>
      </c>
      <c r="AL958" t="s">
        <v>271</v>
      </c>
      <c r="AM958" t="s">
        <v>272</v>
      </c>
      <c r="AN958" t="s">
        <v>273</v>
      </c>
      <c r="AO958" t="s">
        <v>1090</v>
      </c>
      <c r="AP958" t="s">
        <v>74</v>
      </c>
      <c r="AQ958" t="s">
        <v>74</v>
      </c>
      <c r="AR958" t="s">
        <v>1086</v>
      </c>
      <c r="AS958" t="s">
        <v>1091</v>
      </c>
      <c r="AT958" t="s">
        <v>9395</v>
      </c>
      <c r="AU958">
        <v>1991</v>
      </c>
      <c r="AV958">
        <v>196</v>
      </c>
      <c r="AW958" t="s">
        <v>749</v>
      </c>
      <c r="AX958" t="s">
        <v>74</v>
      </c>
      <c r="AY958" t="s">
        <v>74</v>
      </c>
      <c r="AZ958" t="s">
        <v>74</v>
      </c>
      <c r="BA958" t="s">
        <v>74</v>
      </c>
      <c r="BB958">
        <v>339</v>
      </c>
      <c r="BC958">
        <v>358</v>
      </c>
      <c r="BD958" t="s">
        <v>74</v>
      </c>
      <c r="BE958" t="s">
        <v>9418</v>
      </c>
      <c r="BF958" t="str">
        <f>HYPERLINK("http://dx.doi.org/10.1016/0040-1951(91)90329-Q","http://dx.doi.org/10.1016/0040-1951(91)90329-Q")</f>
        <v>http://dx.doi.org/10.1016/0040-1951(91)90329-Q</v>
      </c>
      <c r="BG958" t="s">
        <v>74</v>
      </c>
      <c r="BH958" t="s">
        <v>74</v>
      </c>
      <c r="BI958">
        <v>20</v>
      </c>
      <c r="BJ958" t="s">
        <v>297</v>
      </c>
      <c r="BK958" t="s">
        <v>661</v>
      </c>
      <c r="BL958" t="s">
        <v>297</v>
      </c>
      <c r="BM958" t="s">
        <v>9419</v>
      </c>
      <c r="BN958" t="s">
        <v>74</v>
      </c>
      <c r="BO958" t="s">
        <v>74</v>
      </c>
      <c r="BP958" t="s">
        <v>74</v>
      </c>
      <c r="BQ958" t="s">
        <v>74</v>
      </c>
      <c r="BR958" t="s">
        <v>95</v>
      </c>
      <c r="BS958" t="s">
        <v>9420</v>
      </c>
      <c r="BT958" t="str">
        <f>HYPERLINK("https%3A%2F%2Fwww.webofscience.com%2Fwos%2Fwoscc%2Ffull-record%2FWOS:A1991GP01100006","View Full Record in Web of Science")</f>
        <v>View Full Record in Web of Science</v>
      </c>
    </row>
    <row r="959" spans="1:72" x14ac:dyDescent="0.15">
      <c r="A959" t="s">
        <v>72</v>
      </c>
      <c r="B959" t="s">
        <v>9421</v>
      </c>
      <c r="C959" t="s">
        <v>74</v>
      </c>
      <c r="D959" t="s">
        <v>74</v>
      </c>
      <c r="E959" t="s">
        <v>74</v>
      </c>
      <c r="F959" t="s">
        <v>9421</v>
      </c>
      <c r="G959" t="s">
        <v>74</v>
      </c>
      <c r="H959" t="s">
        <v>74</v>
      </c>
      <c r="I959" t="s">
        <v>9422</v>
      </c>
      <c r="J959" t="s">
        <v>9423</v>
      </c>
      <c r="K959" t="s">
        <v>74</v>
      </c>
      <c r="L959" t="s">
        <v>74</v>
      </c>
      <c r="M959" t="s">
        <v>77</v>
      </c>
      <c r="N959" t="s">
        <v>647</v>
      </c>
      <c r="O959" t="s">
        <v>9424</v>
      </c>
      <c r="P959" t="s">
        <v>9425</v>
      </c>
      <c r="Q959" t="s">
        <v>9426</v>
      </c>
      <c r="R959" t="s">
        <v>74</v>
      </c>
      <c r="S959" t="s">
        <v>9427</v>
      </c>
      <c r="T959" t="s">
        <v>9428</v>
      </c>
      <c r="U959" t="s">
        <v>9429</v>
      </c>
      <c r="V959" t="s">
        <v>9430</v>
      </c>
      <c r="W959" t="s">
        <v>74</v>
      </c>
      <c r="X959" t="s">
        <v>74</v>
      </c>
      <c r="Y959" t="s">
        <v>9431</v>
      </c>
      <c r="Z959" t="s">
        <v>74</v>
      </c>
      <c r="AA959" t="s">
        <v>74</v>
      </c>
      <c r="AB959" t="s">
        <v>74</v>
      </c>
      <c r="AC959" t="s">
        <v>74</v>
      </c>
      <c r="AD959" t="s">
        <v>74</v>
      </c>
      <c r="AE959" t="s">
        <v>74</v>
      </c>
      <c r="AF959" t="s">
        <v>74</v>
      </c>
      <c r="AG959">
        <v>31</v>
      </c>
      <c r="AH959">
        <v>40</v>
      </c>
      <c r="AI959">
        <v>42</v>
      </c>
      <c r="AJ959">
        <v>0</v>
      </c>
      <c r="AK959">
        <v>4</v>
      </c>
      <c r="AL959" t="s">
        <v>1296</v>
      </c>
      <c r="AM959" t="s">
        <v>1297</v>
      </c>
      <c r="AN959" t="s">
        <v>1298</v>
      </c>
      <c r="AO959" t="s">
        <v>9432</v>
      </c>
      <c r="AP959" t="s">
        <v>74</v>
      </c>
      <c r="AQ959" t="s">
        <v>74</v>
      </c>
      <c r="AR959" t="s">
        <v>9423</v>
      </c>
      <c r="AS959" t="s">
        <v>9433</v>
      </c>
      <c r="AT959" t="s">
        <v>9434</v>
      </c>
      <c r="AU959">
        <v>1991</v>
      </c>
      <c r="AV959">
        <v>223</v>
      </c>
      <c r="AW959" t="s">
        <v>74</v>
      </c>
      <c r="AX959" t="s">
        <v>74</v>
      </c>
      <c r="AY959" t="s">
        <v>74</v>
      </c>
      <c r="AZ959" t="s">
        <v>74</v>
      </c>
      <c r="BA959" t="s">
        <v>74</v>
      </c>
      <c r="BB959">
        <v>1</v>
      </c>
      <c r="BC959">
        <v>9</v>
      </c>
      <c r="BD959" t="s">
        <v>74</v>
      </c>
      <c r="BE959" t="s">
        <v>9435</v>
      </c>
      <c r="BF959" t="str">
        <f>HYPERLINK("http://dx.doi.org/10.1007/BF00047623","http://dx.doi.org/10.1007/BF00047623")</f>
        <v>http://dx.doi.org/10.1007/BF00047623</v>
      </c>
      <c r="BG959" t="s">
        <v>74</v>
      </c>
      <c r="BH959" t="s">
        <v>74</v>
      </c>
      <c r="BI959">
        <v>9</v>
      </c>
      <c r="BJ959" t="s">
        <v>606</v>
      </c>
      <c r="BK959" t="s">
        <v>661</v>
      </c>
      <c r="BL959" t="s">
        <v>606</v>
      </c>
      <c r="BM959" t="s">
        <v>9436</v>
      </c>
      <c r="BN959" t="s">
        <v>74</v>
      </c>
      <c r="BO959" t="s">
        <v>74</v>
      </c>
      <c r="BP959" t="s">
        <v>74</v>
      </c>
      <c r="BQ959" t="s">
        <v>74</v>
      </c>
      <c r="BR959" t="s">
        <v>95</v>
      </c>
      <c r="BS959" t="s">
        <v>9437</v>
      </c>
      <c r="BT959" t="str">
        <f>HYPERLINK("https%3A%2F%2Fwww.webofscience.com%2Fwos%2Fwoscc%2Ffull-record%2FWOS:A1991GR16700003","View Full Record in Web of Science")</f>
        <v>View Full Record in Web of Science</v>
      </c>
    </row>
    <row r="960" spans="1:72" x14ac:dyDescent="0.15">
      <c r="A960" t="s">
        <v>72</v>
      </c>
      <c r="B960" t="s">
        <v>9438</v>
      </c>
      <c r="C960" t="s">
        <v>74</v>
      </c>
      <c r="D960" t="s">
        <v>74</v>
      </c>
      <c r="E960" t="s">
        <v>74</v>
      </c>
      <c r="F960" t="s">
        <v>9438</v>
      </c>
      <c r="G960" t="s">
        <v>74</v>
      </c>
      <c r="H960" t="s">
        <v>74</v>
      </c>
      <c r="I960" t="s">
        <v>9439</v>
      </c>
      <c r="J960" t="s">
        <v>9423</v>
      </c>
      <c r="K960" t="s">
        <v>74</v>
      </c>
      <c r="L960" t="s">
        <v>74</v>
      </c>
      <c r="M960" t="s">
        <v>77</v>
      </c>
      <c r="N960" t="s">
        <v>647</v>
      </c>
      <c r="O960" t="s">
        <v>9424</v>
      </c>
      <c r="P960" t="s">
        <v>9425</v>
      </c>
      <c r="Q960" t="s">
        <v>9426</v>
      </c>
      <c r="R960" t="s">
        <v>74</v>
      </c>
      <c r="S960" t="s">
        <v>9427</v>
      </c>
      <c r="T960" t="s">
        <v>9440</v>
      </c>
      <c r="U960" t="s">
        <v>9441</v>
      </c>
      <c r="V960" t="s">
        <v>9442</v>
      </c>
      <c r="W960" t="s">
        <v>74</v>
      </c>
      <c r="X960" t="s">
        <v>74</v>
      </c>
      <c r="Y960" t="s">
        <v>9443</v>
      </c>
      <c r="Z960" t="s">
        <v>74</v>
      </c>
      <c r="AA960" t="s">
        <v>74</v>
      </c>
      <c r="AB960" t="s">
        <v>74</v>
      </c>
      <c r="AC960" t="s">
        <v>74</v>
      </c>
      <c r="AD960" t="s">
        <v>74</v>
      </c>
      <c r="AE960" t="s">
        <v>74</v>
      </c>
      <c r="AF960" t="s">
        <v>74</v>
      </c>
      <c r="AG960">
        <v>116</v>
      </c>
      <c r="AH960">
        <v>36</v>
      </c>
      <c r="AI960">
        <v>40</v>
      </c>
      <c r="AJ960">
        <v>0</v>
      </c>
      <c r="AK960">
        <v>3</v>
      </c>
      <c r="AL960" t="s">
        <v>1296</v>
      </c>
      <c r="AM960" t="s">
        <v>1297</v>
      </c>
      <c r="AN960" t="s">
        <v>1298</v>
      </c>
      <c r="AO960" t="s">
        <v>9432</v>
      </c>
      <c r="AP960" t="s">
        <v>74</v>
      </c>
      <c r="AQ960" t="s">
        <v>74</v>
      </c>
      <c r="AR960" t="s">
        <v>9423</v>
      </c>
      <c r="AS960" t="s">
        <v>9433</v>
      </c>
      <c r="AT960" t="s">
        <v>9434</v>
      </c>
      <c r="AU960">
        <v>1991</v>
      </c>
      <c r="AV960">
        <v>223</v>
      </c>
      <c r="AW960" t="s">
        <v>74</v>
      </c>
      <c r="AX960" t="s">
        <v>74</v>
      </c>
      <c r="AY960" t="s">
        <v>74</v>
      </c>
      <c r="AZ960" t="s">
        <v>74</v>
      </c>
      <c r="BA960" t="s">
        <v>74</v>
      </c>
      <c r="BB960">
        <v>47</v>
      </c>
      <c r="BC960">
        <v>68</v>
      </c>
      <c r="BD960" t="s">
        <v>74</v>
      </c>
      <c r="BE960" t="s">
        <v>9444</v>
      </c>
      <c r="BF960" t="str">
        <f>HYPERLINK("http://dx.doi.org/10.1007/BF00047628","http://dx.doi.org/10.1007/BF00047628")</f>
        <v>http://dx.doi.org/10.1007/BF00047628</v>
      </c>
      <c r="BG960" t="s">
        <v>74</v>
      </c>
      <c r="BH960" t="s">
        <v>74</v>
      </c>
      <c r="BI960">
        <v>22</v>
      </c>
      <c r="BJ960" t="s">
        <v>606</v>
      </c>
      <c r="BK960" t="s">
        <v>661</v>
      </c>
      <c r="BL960" t="s">
        <v>606</v>
      </c>
      <c r="BM960" t="s">
        <v>9436</v>
      </c>
      <c r="BN960" t="s">
        <v>74</v>
      </c>
      <c r="BO960" t="s">
        <v>74</v>
      </c>
      <c r="BP960" t="s">
        <v>74</v>
      </c>
      <c r="BQ960" t="s">
        <v>74</v>
      </c>
      <c r="BR960" t="s">
        <v>95</v>
      </c>
      <c r="BS960" t="s">
        <v>9445</v>
      </c>
      <c r="BT960" t="str">
        <f>HYPERLINK("https%3A%2F%2Fwww.webofscience.com%2Fwos%2Fwoscc%2Ffull-record%2FWOS:A1991GR16700008","View Full Record in Web of Science")</f>
        <v>View Full Record in Web of Science</v>
      </c>
    </row>
    <row r="961" spans="1:72" x14ac:dyDescent="0.15">
      <c r="A961" t="s">
        <v>72</v>
      </c>
      <c r="B961" t="s">
        <v>9446</v>
      </c>
      <c r="C961" t="s">
        <v>74</v>
      </c>
      <c r="D961" t="s">
        <v>74</v>
      </c>
      <c r="E961" t="s">
        <v>74</v>
      </c>
      <c r="F961" t="s">
        <v>9446</v>
      </c>
      <c r="G961" t="s">
        <v>74</v>
      </c>
      <c r="H961" t="s">
        <v>74</v>
      </c>
      <c r="I961" t="s">
        <v>9447</v>
      </c>
      <c r="J961" t="s">
        <v>9423</v>
      </c>
      <c r="K961" t="s">
        <v>74</v>
      </c>
      <c r="L961" t="s">
        <v>74</v>
      </c>
      <c r="M961" t="s">
        <v>77</v>
      </c>
      <c r="N961" t="s">
        <v>647</v>
      </c>
      <c r="O961" t="s">
        <v>9424</v>
      </c>
      <c r="P961" t="s">
        <v>9425</v>
      </c>
      <c r="Q961" t="s">
        <v>9426</v>
      </c>
      <c r="R961" t="s">
        <v>74</v>
      </c>
      <c r="S961" t="s">
        <v>9427</v>
      </c>
      <c r="T961" t="s">
        <v>9448</v>
      </c>
      <c r="U961" t="s">
        <v>9449</v>
      </c>
      <c r="V961" t="s">
        <v>9450</v>
      </c>
      <c r="W961" t="s">
        <v>74</v>
      </c>
      <c r="X961" t="s">
        <v>74</v>
      </c>
      <c r="Y961" t="s">
        <v>9451</v>
      </c>
      <c r="Z961" t="s">
        <v>74</v>
      </c>
      <c r="AA961" t="s">
        <v>9452</v>
      </c>
      <c r="AB961" t="s">
        <v>9453</v>
      </c>
      <c r="AC961" t="s">
        <v>74</v>
      </c>
      <c r="AD961" t="s">
        <v>74</v>
      </c>
      <c r="AE961" t="s">
        <v>74</v>
      </c>
      <c r="AF961" t="s">
        <v>74</v>
      </c>
      <c r="AG961">
        <v>71</v>
      </c>
      <c r="AH961">
        <v>51</v>
      </c>
      <c r="AI961">
        <v>56</v>
      </c>
      <c r="AJ961">
        <v>0</v>
      </c>
      <c r="AK961">
        <v>9</v>
      </c>
      <c r="AL961" t="s">
        <v>1296</v>
      </c>
      <c r="AM961" t="s">
        <v>1297</v>
      </c>
      <c r="AN961" t="s">
        <v>1298</v>
      </c>
      <c r="AO961" t="s">
        <v>9432</v>
      </c>
      <c r="AP961" t="s">
        <v>74</v>
      </c>
      <c r="AQ961" t="s">
        <v>74</v>
      </c>
      <c r="AR961" t="s">
        <v>9423</v>
      </c>
      <c r="AS961" t="s">
        <v>9433</v>
      </c>
      <c r="AT961" t="s">
        <v>9434</v>
      </c>
      <c r="AU961">
        <v>1991</v>
      </c>
      <c r="AV961">
        <v>223</v>
      </c>
      <c r="AW961" t="s">
        <v>74</v>
      </c>
      <c r="AX961" t="s">
        <v>74</v>
      </c>
      <c r="AY961" t="s">
        <v>74</v>
      </c>
      <c r="AZ961" t="s">
        <v>74</v>
      </c>
      <c r="BA961" t="s">
        <v>74</v>
      </c>
      <c r="BB961">
        <v>105</v>
      </c>
      <c r="BC961">
        <v>117</v>
      </c>
      <c r="BD961" t="s">
        <v>74</v>
      </c>
      <c r="BE961" t="s">
        <v>9454</v>
      </c>
      <c r="BF961" t="str">
        <f>HYPERLINK("http://dx.doi.org/10.1007/BF00047632","http://dx.doi.org/10.1007/BF00047632")</f>
        <v>http://dx.doi.org/10.1007/BF00047632</v>
      </c>
      <c r="BG961" t="s">
        <v>74</v>
      </c>
      <c r="BH961" t="s">
        <v>74</v>
      </c>
      <c r="BI961">
        <v>13</v>
      </c>
      <c r="BJ961" t="s">
        <v>606</v>
      </c>
      <c r="BK961" t="s">
        <v>661</v>
      </c>
      <c r="BL961" t="s">
        <v>606</v>
      </c>
      <c r="BM961" t="s">
        <v>9436</v>
      </c>
      <c r="BN961" t="s">
        <v>74</v>
      </c>
      <c r="BO961" t="s">
        <v>74</v>
      </c>
      <c r="BP961" t="s">
        <v>74</v>
      </c>
      <c r="BQ961" t="s">
        <v>74</v>
      </c>
      <c r="BR961" t="s">
        <v>95</v>
      </c>
      <c r="BS961" t="s">
        <v>9455</v>
      </c>
      <c r="BT961" t="str">
        <f>HYPERLINK("https%3A%2F%2Fwww.webofscience.com%2Fwos%2Fwoscc%2Ffull-record%2FWOS:A1991GR16700012","View Full Record in Web of Science")</f>
        <v>View Full Record in Web of Science</v>
      </c>
    </row>
    <row r="962" spans="1:72" x14ac:dyDescent="0.15">
      <c r="A962" t="s">
        <v>72</v>
      </c>
      <c r="B962" t="s">
        <v>9456</v>
      </c>
      <c r="C962" t="s">
        <v>74</v>
      </c>
      <c r="D962" t="s">
        <v>74</v>
      </c>
      <c r="E962" t="s">
        <v>74</v>
      </c>
      <c r="F962" t="s">
        <v>9456</v>
      </c>
      <c r="G962" t="s">
        <v>74</v>
      </c>
      <c r="H962" t="s">
        <v>74</v>
      </c>
      <c r="I962" t="s">
        <v>9457</v>
      </c>
      <c r="J962" t="s">
        <v>9423</v>
      </c>
      <c r="K962" t="s">
        <v>74</v>
      </c>
      <c r="L962" t="s">
        <v>74</v>
      </c>
      <c r="M962" t="s">
        <v>77</v>
      </c>
      <c r="N962" t="s">
        <v>647</v>
      </c>
      <c r="O962" t="s">
        <v>9424</v>
      </c>
      <c r="P962" t="s">
        <v>9425</v>
      </c>
      <c r="Q962" t="s">
        <v>9426</v>
      </c>
      <c r="R962" t="s">
        <v>74</v>
      </c>
      <c r="S962" t="s">
        <v>9427</v>
      </c>
      <c r="T962" t="s">
        <v>74</v>
      </c>
      <c r="U962" t="s">
        <v>74</v>
      </c>
      <c r="V962" t="s">
        <v>9458</v>
      </c>
      <c r="W962" t="s">
        <v>74</v>
      </c>
      <c r="X962" t="s">
        <v>74</v>
      </c>
      <c r="Y962" t="s">
        <v>9459</v>
      </c>
      <c r="Z962" t="s">
        <v>74</v>
      </c>
      <c r="AA962" t="s">
        <v>74</v>
      </c>
      <c r="AB962" t="s">
        <v>74</v>
      </c>
      <c r="AC962" t="s">
        <v>74</v>
      </c>
      <c r="AD962" t="s">
        <v>74</v>
      </c>
      <c r="AE962" t="s">
        <v>74</v>
      </c>
      <c r="AF962" t="s">
        <v>74</v>
      </c>
      <c r="AG962">
        <v>12</v>
      </c>
      <c r="AH962">
        <v>2</v>
      </c>
      <c r="AI962">
        <v>2</v>
      </c>
      <c r="AJ962">
        <v>0</v>
      </c>
      <c r="AK962">
        <v>3</v>
      </c>
      <c r="AL962" t="s">
        <v>1296</v>
      </c>
      <c r="AM962" t="s">
        <v>1297</v>
      </c>
      <c r="AN962" t="s">
        <v>1298</v>
      </c>
      <c r="AO962" t="s">
        <v>9432</v>
      </c>
      <c r="AP962" t="s">
        <v>74</v>
      </c>
      <c r="AQ962" t="s">
        <v>74</v>
      </c>
      <c r="AR962" t="s">
        <v>9423</v>
      </c>
      <c r="AS962" t="s">
        <v>9433</v>
      </c>
      <c r="AT962" t="s">
        <v>9434</v>
      </c>
      <c r="AU962">
        <v>1991</v>
      </c>
      <c r="AV962">
        <v>223</v>
      </c>
      <c r="AW962" t="s">
        <v>74</v>
      </c>
      <c r="AX962" t="s">
        <v>74</v>
      </c>
      <c r="AY962" t="s">
        <v>74</v>
      </c>
      <c r="AZ962" t="s">
        <v>74</v>
      </c>
      <c r="BA962" t="s">
        <v>74</v>
      </c>
      <c r="BB962">
        <v>177</v>
      </c>
      <c r="BC962">
        <v>180</v>
      </c>
      <c r="BD962" t="s">
        <v>74</v>
      </c>
      <c r="BE962" t="s">
        <v>9460</v>
      </c>
      <c r="BF962" t="str">
        <f>HYPERLINK("http://dx.doi.org/10.1007/BF00047639","http://dx.doi.org/10.1007/BF00047639")</f>
        <v>http://dx.doi.org/10.1007/BF00047639</v>
      </c>
      <c r="BG962" t="s">
        <v>74</v>
      </c>
      <c r="BH962" t="s">
        <v>74</v>
      </c>
      <c r="BI962">
        <v>4</v>
      </c>
      <c r="BJ962" t="s">
        <v>606</v>
      </c>
      <c r="BK962" t="s">
        <v>661</v>
      </c>
      <c r="BL962" t="s">
        <v>606</v>
      </c>
      <c r="BM962" t="s">
        <v>9436</v>
      </c>
      <c r="BN962" t="s">
        <v>74</v>
      </c>
      <c r="BO962" t="s">
        <v>74</v>
      </c>
      <c r="BP962" t="s">
        <v>74</v>
      </c>
      <c r="BQ962" t="s">
        <v>74</v>
      </c>
      <c r="BR962" t="s">
        <v>95</v>
      </c>
      <c r="BS962" t="s">
        <v>9461</v>
      </c>
      <c r="BT962" t="str">
        <f>HYPERLINK("https%3A%2F%2Fwww.webofscience.com%2Fwos%2Fwoscc%2Ffull-record%2FWOS:A1991GR16700019","View Full Record in Web of Science")</f>
        <v>View Full Record in Web of Science</v>
      </c>
    </row>
    <row r="963" spans="1:72" x14ac:dyDescent="0.15">
      <c r="A963" t="s">
        <v>72</v>
      </c>
      <c r="B963" t="s">
        <v>9462</v>
      </c>
      <c r="C963" t="s">
        <v>74</v>
      </c>
      <c r="D963" t="s">
        <v>74</v>
      </c>
      <c r="E963" t="s">
        <v>74</v>
      </c>
      <c r="F963" t="s">
        <v>9462</v>
      </c>
      <c r="G963" t="s">
        <v>74</v>
      </c>
      <c r="H963" t="s">
        <v>74</v>
      </c>
      <c r="I963" t="s">
        <v>9463</v>
      </c>
      <c r="J963" t="s">
        <v>1145</v>
      </c>
      <c r="K963" t="s">
        <v>74</v>
      </c>
      <c r="L963" t="s">
        <v>74</v>
      </c>
      <c r="M963" t="s">
        <v>77</v>
      </c>
      <c r="N963" t="s">
        <v>78</v>
      </c>
      <c r="O963" t="s">
        <v>74</v>
      </c>
      <c r="P963" t="s">
        <v>74</v>
      </c>
      <c r="Q963" t="s">
        <v>74</v>
      </c>
      <c r="R963" t="s">
        <v>74</v>
      </c>
      <c r="S963" t="s">
        <v>74</v>
      </c>
      <c r="T963" t="s">
        <v>74</v>
      </c>
      <c r="U963" t="s">
        <v>9464</v>
      </c>
      <c r="V963" t="s">
        <v>9465</v>
      </c>
      <c r="W963" t="s">
        <v>9466</v>
      </c>
      <c r="X963" t="s">
        <v>9467</v>
      </c>
      <c r="Y963" t="s">
        <v>74</v>
      </c>
      <c r="Z963" t="s">
        <v>74</v>
      </c>
      <c r="AA963" t="s">
        <v>74</v>
      </c>
      <c r="AB963" t="s">
        <v>74</v>
      </c>
      <c r="AC963" t="s">
        <v>74</v>
      </c>
      <c r="AD963" t="s">
        <v>74</v>
      </c>
      <c r="AE963" t="s">
        <v>74</v>
      </c>
      <c r="AF963" t="s">
        <v>74</v>
      </c>
      <c r="AG963">
        <v>30</v>
      </c>
      <c r="AH963">
        <v>14</v>
      </c>
      <c r="AI963">
        <v>14</v>
      </c>
      <c r="AJ963">
        <v>0</v>
      </c>
      <c r="AK963">
        <v>0</v>
      </c>
      <c r="AL963" t="s">
        <v>308</v>
      </c>
      <c r="AM963" t="s">
        <v>309</v>
      </c>
      <c r="AN963" t="s">
        <v>310</v>
      </c>
      <c r="AO963" t="s">
        <v>1152</v>
      </c>
      <c r="AP963" t="s">
        <v>74</v>
      </c>
      <c r="AQ963" t="s">
        <v>74</v>
      </c>
      <c r="AR963" t="s">
        <v>1153</v>
      </c>
      <c r="AS963" t="s">
        <v>1154</v>
      </c>
      <c r="AT963" t="s">
        <v>9468</v>
      </c>
      <c r="AU963">
        <v>1991</v>
      </c>
      <c r="AV963">
        <v>95</v>
      </c>
      <c r="AW963">
        <v>20</v>
      </c>
      <c r="AX963" t="s">
        <v>74</v>
      </c>
      <c r="AY963" t="s">
        <v>74</v>
      </c>
      <c r="AZ963" t="s">
        <v>74</v>
      </c>
      <c r="BA963" t="s">
        <v>74</v>
      </c>
      <c r="BB963">
        <v>7746</v>
      </c>
      <c r="BC963">
        <v>7751</v>
      </c>
      <c r="BD963" t="s">
        <v>74</v>
      </c>
      <c r="BE963" t="s">
        <v>9469</v>
      </c>
      <c r="BF963" t="str">
        <f>HYPERLINK("http://dx.doi.org/10.1021/j100173a037","http://dx.doi.org/10.1021/j100173a037")</f>
        <v>http://dx.doi.org/10.1021/j100173a037</v>
      </c>
      <c r="BG963" t="s">
        <v>74</v>
      </c>
      <c r="BH963" t="s">
        <v>74</v>
      </c>
      <c r="BI963">
        <v>6</v>
      </c>
      <c r="BJ963" t="s">
        <v>1156</v>
      </c>
      <c r="BK963" t="s">
        <v>92</v>
      </c>
      <c r="BL963" t="s">
        <v>1157</v>
      </c>
      <c r="BM963" t="s">
        <v>9470</v>
      </c>
      <c r="BN963" t="s">
        <v>74</v>
      </c>
      <c r="BO963" t="s">
        <v>74</v>
      </c>
      <c r="BP963" t="s">
        <v>74</v>
      </c>
      <c r="BQ963" t="s">
        <v>74</v>
      </c>
      <c r="BR963" t="s">
        <v>95</v>
      </c>
      <c r="BS963" t="s">
        <v>9471</v>
      </c>
      <c r="BT963" t="str">
        <f>HYPERLINK("https%3A%2F%2Fwww.webofscience.com%2Fwos%2Fwoscc%2Ffull-record%2FWOS:A1991GH89300037","View Full Record in Web of Science")</f>
        <v>View Full Record in Web of Science</v>
      </c>
    </row>
    <row r="964" spans="1:72" x14ac:dyDescent="0.15">
      <c r="A964" t="s">
        <v>72</v>
      </c>
      <c r="B964" t="s">
        <v>9472</v>
      </c>
      <c r="C964" t="s">
        <v>74</v>
      </c>
      <c r="D964" t="s">
        <v>74</v>
      </c>
      <c r="E964" t="s">
        <v>74</v>
      </c>
      <c r="F964" t="s">
        <v>9472</v>
      </c>
      <c r="G964" t="s">
        <v>74</v>
      </c>
      <c r="H964" t="s">
        <v>74</v>
      </c>
      <c r="I964" t="s">
        <v>9473</v>
      </c>
      <c r="J964" t="s">
        <v>3809</v>
      </c>
      <c r="K964" t="s">
        <v>74</v>
      </c>
      <c r="L964" t="s">
        <v>74</v>
      </c>
      <c r="M964" t="s">
        <v>77</v>
      </c>
      <c r="N964" t="s">
        <v>78</v>
      </c>
      <c r="O964" t="s">
        <v>74</v>
      </c>
      <c r="P964" t="s">
        <v>74</v>
      </c>
      <c r="Q964" t="s">
        <v>74</v>
      </c>
      <c r="R964" t="s">
        <v>74</v>
      </c>
      <c r="S964" t="s">
        <v>74</v>
      </c>
      <c r="T964" t="s">
        <v>74</v>
      </c>
      <c r="U964" t="s">
        <v>9474</v>
      </c>
      <c r="V964" t="s">
        <v>9475</v>
      </c>
      <c r="W964" t="s">
        <v>9476</v>
      </c>
      <c r="X964" t="s">
        <v>9477</v>
      </c>
      <c r="Y964" t="s">
        <v>74</v>
      </c>
      <c r="Z964" t="s">
        <v>74</v>
      </c>
      <c r="AA964" t="s">
        <v>422</v>
      </c>
      <c r="AB964" t="s">
        <v>74</v>
      </c>
      <c r="AC964" t="s">
        <v>74</v>
      </c>
      <c r="AD964" t="s">
        <v>74</v>
      </c>
      <c r="AE964" t="s">
        <v>74</v>
      </c>
      <c r="AF964" t="s">
        <v>74</v>
      </c>
      <c r="AG964">
        <v>45</v>
      </c>
      <c r="AH964">
        <v>47</v>
      </c>
      <c r="AI964">
        <v>48</v>
      </c>
      <c r="AJ964">
        <v>0</v>
      </c>
      <c r="AK964">
        <v>1</v>
      </c>
      <c r="AL964" t="s">
        <v>3813</v>
      </c>
      <c r="AM964" t="s">
        <v>617</v>
      </c>
      <c r="AN964" t="s">
        <v>3814</v>
      </c>
      <c r="AO964" t="s">
        <v>3815</v>
      </c>
      <c r="AP964" t="s">
        <v>74</v>
      </c>
      <c r="AQ964" t="s">
        <v>74</v>
      </c>
      <c r="AR964" t="s">
        <v>3809</v>
      </c>
      <c r="AS964" t="s">
        <v>3809</v>
      </c>
      <c r="AT964" t="s">
        <v>9478</v>
      </c>
      <c r="AU964">
        <v>1991</v>
      </c>
      <c r="AV964">
        <v>108</v>
      </c>
      <c r="AW964">
        <v>4</v>
      </c>
      <c r="AX964" t="s">
        <v>74</v>
      </c>
      <c r="AY964" t="s">
        <v>74</v>
      </c>
      <c r="AZ964" t="s">
        <v>74</v>
      </c>
      <c r="BA964" t="s">
        <v>74</v>
      </c>
      <c r="BB964">
        <v>790</v>
      </c>
      <c r="BC964">
        <v>800</v>
      </c>
      <c r="BD964" t="s">
        <v>74</v>
      </c>
      <c r="BE964" t="s">
        <v>74</v>
      </c>
      <c r="BF964" t="s">
        <v>74</v>
      </c>
      <c r="BG964" t="s">
        <v>74</v>
      </c>
      <c r="BH964" t="s">
        <v>74</v>
      </c>
      <c r="BI964">
        <v>11</v>
      </c>
      <c r="BJ964" t="s">
        <v>1351</v>
      </c>
      <c r="BK964" t="s">
        <v>92</v>
      </c>
      <c r="BL964" t="s">
        <v>243</v>
      </c>
      <c r="BM964" t="s">
        <v>9479</v>
      </c>
      <c r="BN964" t="s">
        <v>74</v>
      </c>
      <c r="BO964" t="s">
        <v>74</v>
      </c>
      <c r="BP964" t="s">
        <v>74</v>
      </c>
      <c r="BQ964" t="s">
        <v>74</v>
      </c>
      <c r="BR964" t="s">
        <v>95</v>
      </c>
      <c r="BS964" t="s">
        <v>9480</v>
      </c>
      <c r="BT964" t="str">
        <f>HYPERLINK("https%3A%2F%2Fwww.webofscience.com%2Fwos%2Fwoscc%2Ffull-record%2FWOS:A1991GQ23700005","View Full Record in Web of Science")</f>
        <v>View Full Record in Web of Science</v>
      </c>
    </row>
    <row r="965" spans="1:72" x14ac:dyDescent="0.15">
      <c r="A965" t="s">
        <v>72</v>
      </c>
      <c r="B965" t="s">
        <v>9481</v>
      </c>
      <c r="C965" t="s">
        <v>74</v>
      </c>
      <c r="D965" t="s">
        <v>74</v>
      </c>
      <c r="E965" t="s">
        <v>74</v>
      </c>
      <c r="F965" t="s">
        <v>9481</v>
      </c>
      <c r="G965" t="s">
        <v>74</v>
      </c>
      <c r="H965" t="s">
        <v>74</v>
      </c>
      <c r="I965" t="s">
        <v>9482</v>
      </c>
      <c r="J965" t="s">
        <v>3809</v>
      </c>
      <c r="K965" t="s">
        <v>74</v>
      </c>
      <c r="L965" t="s">
        <v>74</v>
      </c>
      <c r="M965" t="s">
        <v>77</v>
      </c>
      <c r="N965" t="s">
        <v>78</v>
      </c>
      <c r="O965" t="s">
        <v>74</v>
      </c>
      <c r="P965" t="s">
        <v>74</v>
      </c>
      <c r="Q965" t="s">
        <v>74</v>
      </c>
      <c r="R965" t="s">
        <v>74</v>
      </c>
      <c r="S965" t="s">
        <v>74</v>
      </c>
      <c r="T965" t="s">
        <v>74</v>
      </c>
      <c r="U965" t="s">
        <v>9483</v>
      </c>
      <c r="V965" t="s">
        <v>9484</v>
      </c>
      <c r="W965" t="s">
        <v>9485</v>
      </c>
      <c r="X965" t="s">
        <v>9486</v>
      </c>
      <c r="Y965" t="s">
        <v>74</v>
      </c>
      <c r="Z965" t="s">
        <v>74</v>
      </c>
      <c r="AA965" t="s">
        <v>422</v>
      </c>
      <c r="AB965" t="s">
        <v>74</v>
      </c>
      <c r="AC965" t="s">
        <v>74</v>
      </c>
      <c r="AD965" t="s">
        <v>74</v>
      </c>
      <c r="AE965" t="s">
        <v>74</v>
      </c>
      <c r="AF965" t="s">
        <v>74</v>
      </c>
      <c r="AG965">
        <v>39</v>
      </c>
      <c r="AH965">
        <v>82</v>
      </c>
      <c r="AI965">
        <v>94</v>
      </c>
      <c r="AJ965">
        <v>0</v>
      </c>
      <c r="AK965">
        <v>18</v>
      </c>
      <c r="AL965" t="s">
        <v>3813</v>
      </c>
      <c r="AM965" t="s">
        <v>617</v>
      </c>
      <c r="AN965" t="s">
        <v>3814</v>
      </c>
      <c r="AO965" t="s">
        <v>3815</v>
      </c>
      <c r="AP965" t="s">
        <v>74</v>
      </c>
      <c r="AQ965" t="s">
        <v>74</v>
      </c>
      <c r="AR965" t="s">
        <v>3809</v>
      </c>
      <c r="AS965" t="s">
        <v>3809</v>
      </c>
      <c r="AT965" t="s">
        <v>9478</v>
      </c>
      <c r="AU965">
        <v>1991</v>
      </c>
      <c r="AV965">
        <v>108</v>
      </c>
      <c r="AW965">
        <v>4</v>
      </c>
      <c r="AX965" t="s">
        <v>74</v>
      </c>
      <c r="AY965" t="s">
        <v>74</v>
      </c>
      <c r="AZ965" t="s">
        <v>74</v>
      </c>
      <c r="BA965" t="s">
        <v>74</v>
      </c>
      <c r="BB965">
        <v>801</v>
      </c>
      <c r="BC965">
        <v>810</v>
      </c>
      <c r="BD965" t="s">
        <v>74</v>
      </c>
      <c r="BE965" t="s">
        <v>74</v>
      </c>
      <c r="BF965" t="s">
        <v>74</v>
      </c>
      <c r="BG965" t="s">
        <v>74</v>
      </c>
      <c r="BH965" t="s">
        <v>74</v>
      </c>
      <c r="BI965">
        <v>10</v>
      </c>
      <c r="BJ965" t="s">
        <v>1351</v>
      </c>
      <c r="BK965" t="s">
        <v>92</v>
      </c>
      <c r="BL965" t="s">
        <v>243</v>
      </c>
      <c r="BM965" t="s">
        <v>9479</v>
      </c>
      <c r="BN965" t="s">
        <v>74</v>
      </c>
      <c r="BO965" t="s">
        <v>74</v>
      </c>
      <c r="BP965" t="s">
        <v>74</v>
      </c>
      <c r="BQ965" t="s">
        <v>74</v>
      </c>
      <c r="BR965" t="s">
        <v>95</v>
      </c>
      <c r="BS965" t="s">
        <v>9487</v>
      </c>
      <c r="BT965" t="str">
        <f>HYPERLINK("https%3A%2F%2Fwww.webofscience.com%2Fwos%2Fwoscc%2Ffull-record%2FWOS:A1991GQ23700006","View Full Record in Web of Science")</f>
        <v>View Full Record in Web of Science</v>
      </c>
    </row>
    <row r="966" spans="1:72" x14ac:dyDescent="0.15">
      <c r="A966" t="s">
        <v>72</v>
      </c>
      <c r="B966" t="s">
        <v>9488</v>
      </c>
      <c r="C966" t="s">
        <v>74</v>
      </c>
      <c r="D966" t="s">
        <v>74</v>
      </c>
      <c r="E966" t="s">
        <v>74</v>
      </c>
      <c r="F966" t="s">
        <v>9488</v>
      </c>
      <c r="G966" t="s">
        <v>74</v>
      </c>
      <c r="H966" t="s">
        <v>74</v>
      </c>
      <c r="I966" t="s">
        <v>9489</v>
      </c>
      <c r="J966" t="s">
        <v>1952</v>
      </c>
      <c r="K966" t="s">
        <v>74</v>
      </c>
      <c r="L966" t="s">
        <v>74</v>
      </c>
      <c r="M966" t="s">
        <v>77</v>
      </c>
      <c r="N966" t="s">
        <v>78</v>
      </c>
      <c r="O966" t="s">
        <v>74</v>
      </c>
      <c r="P966" t="s">
        <v>74</v>
      </c>
      <c r="Q966" t="s">
        <v>74</v>
      </c>
      <c r="R966" t="s">
        <v>74</v>
      </c>
      <c r="S966" t="s">
        <v>74</v>
      </c>
      <c r="T966" t="s">
        <v>74</v>
      </c>
      <c r="U966" t="s">
        <v>74</v>
      </c>
      <c r="V966" t="s">
        <v>9490</v>
      </c>
      <c r="W966" t="s">
        <v>9491</v>
      </c>
      <c r="X966" t="s">
        <v>1814</v>
      </c>
      <c r="Y966" t="s">
        <v>9492</v>
      </c>
      <c r="Z966" t="s">
        <v>74</v>
      </c>
      <c r="AA966" t="s">
        <v>9493</v>
      </c>
      <c r="AB966" t="s">
        <v>9494</v>
      </c>
      <c r="AC966" t="s">
        <v>74</v>
      </c>
      <c r="AD966" t="s">
        <v>74</v>
      </c>
      <c r="AE966" t="s">
        <v>74</v>
      </c>
      <c r="AF966" t="s">
        <v>74</v>
      </c>
      <c r="AG966">
        <v>15</v>
      </c>
      <c r="AH966">
        <v>21</v>
      </c>
      <c r="AI966">
        <v>22</v>
      </c>
      <c r="AJ966">
        <v>0</v>
      </c>
      <c r="AK966">
        <v>5</v>
      </c>
      <c r="AL966" t="s">
        <v>255</v>
      </c>
      <c r="AM966" t="s">
        <v>84</v>
      </c>
      <c r="AN966" t="s">
        <v>256</v>
      </c>
      <c r="AO966" t="s">
        <v>1958</v>
      </c>
      <c r="AP966" t="s">
        <v>74</v>
      </c>
      <c r="AQ966" t="s">
        <v>74</v>
      </c>
      <c r="AR966" t="s">
        <v>1959</v>
      </c>
      <c r="AS966" t="s">
        <v>74</v>
      </c>
      <c r="AT966" t="s">
        <v>9478</v>
      </c>
      <c r="AU966">
        <v>1991</v>
      </c>
      <c r="AV966">
        <v>38</v>
      </c>
      <c r="AW966">
        <v>10</v>
      </c>
      <c r="AX966" t="s">
        <v>74</v>
      </c>
      <c r="AY966" t="s">
        <v>74</v>
      </c>
      <c r="AZ966" t="s">
        <v>74</v>
      </c>
      <c r="BA966" t="s">
        <v>74</v>
      </c>
      <c r="BB966">
        <v>1299</v>
      </c>
      <c r="BC966">
        <v>1304</v>
      </c>
      <c r="BD966" t="s">
        <v>74</v>
      </c>
      <c r="BE966" t="s">
        <v>9495</v>
      </c>
      <c r="BF966" t="str">
        <f>HYPERLINK("http://dx.doi.org/10.1016/0198-0149(91)90028-E","http://dx.doi.org/10.1016/0198-0149(91)90028-E")</f>
        <v>http://dx.doi.org/10.1016/0198-0149(91)90028-E</v>
      </c>
      <c r="BG966" t="s">
        <v>74</v>
      </c>
      <c r="BH966" t="s">
        <v>74</v>
      </c>
      <c r="BI966">
        <v>6</v>
      </c>
      <c r="BJ966" t="s">
        <v>584</v>
      </c>
      <c r="BK966" t="s">
        <v>92</v>
      </c>
      <c r="BL966" t="s">
        <v>584</v>
      </c>
      <c r="BM966" t="s">
        <v>9496</v>
      </c>
      <c r="BN966" t="s">
        <v>74</v>
      </c>
      <c r="BO966" t="s">
        <v>74</v>
      </c>
      <c r="BP966" t="s">
        <v>74</v>
      </c>
      <c r="BQ966" t="s">
        <v>74</v>
      </c>
      <c r="BR966" t="s">
        <v>95</v>
      </c>
      <c r="BS966" t="s">
        <v>9497</v>
      </c>
      <c r="BT966" t="str">
        <f>HYPERLINK("https%3A%2F%2Fwww.webofscience.com%2Fwos%2Fwoscc%2Ffull-record%2FWOS:A1991GQ04400003","View Full Record in Web of Science")</f>
        <v>View Full Record in Web of Science</v>
      </c>
    </row>
    <row r="967" spans="1:72" x14ac:dyDescent="0.15">
      <c r="A967" t="s">
        <v>72</v>
      </c>
      <c r="B967" t="s">
        <v>9498</v>
      </c>
      <c r="C967" t="s">
        <v>74</v>
      </c>
      <c r="D967" t="s">
        <v>74</v>
      </c>
      <c r="E967" t="s">
        <v>74</v>
      </c>
      <c r="F967" t="s">
        <v>9498</v>
      </c>
      <c r="G967" t="s">
        <v>74</v>
      </c>
      <c r="H967" t="s">
        <v>74</v>
      </c>
      <c r="I967" t="s">
        <v>9499</v>
      </c>
      <c r="J967" t="s">
        <v>285</v>
      </c>
      <c r="K967" t="s">
        <v>74</v>
      </c>
      <c r="L967" t="s">
        <v>74</v>
      </c>
      <c r="M967" t="s">
        <v>77</v>
      </c>
      <c r="N967" t="s">
        <v>78</v>
      </c>
      <c r="O967" t="s">
        <v>74</v>
      </c>
      <c r="P967" t="s">
        <v>74</v>
      </c>
      <c r="Q967" t="s">
        <v>74</v>
      </c>
      <c r="R967" t="s">
        <v>74</v>
      </c>
      <c r="S967" t="s">
        <v>74</v>
      </c>
      <c r="T967" t="s">
        <v>74</v>
      </c>
      <c r="U967" t="s">
        <v>9500</v>
      </c>
      <c r="V967" t="s">
        <v>9501</v>
      </c>
      <c r="W967" t="s">
        <v>9502</v>
      </c>
      <c r="X967" t="s">
        <v>2259</v>
      </c>
      <c r="Y967" t="s">
        <v>74</v>
      </c>
      <c r="Z967" t="s">
        <v>74</v>
      </c>
      <c r="AA967" t="s">
        <v>74</v>
      </c>
      <c r="AB967" t="s">
        <v>74</v>
      </c>
      <c r="AC967" t="s">
        <v>74</v>
      </c>
      <c r="AD967" t="s">
        <v>74</v>
      </c>
      <c r="AE967" t="s">
        <v>74</v>
      </c>
      <c r="AF967" t="s">
        <v>74</v>
      </c>
      <c r="AG967">
        <v>29</v>
      </c>
      <c r="AH967">
        <v>48</v>
      </c>
      <c r="AI967">
        <v>54</v>
      </c>
      <c r="AJ967">
        <v>0</v>
      </c>
      <c r="AK967">
        <v>11</v>
      </c>
      <c r="AL967" t="s">
        <v>271</v>
      </c>
      <c r="AM967" t="s">
        <v>272</v>
      </c>
      <c r="AN967" t="s">
        <v>273</v>
      </c>
      <c r="AO967" t="s">
        <v>292</v>
      </c>
      <c r="AP967" t="s">
        <v>74</v>
      </c>
      <c r="AQ967" t="s">
        <v>74</v>
      </c>
      <c r="AR967" t="s">
        <v>293</v>
      </c>
      <c r="AS967" t="s">
        <v>294</v>
      </c>
      <c r="AT967" t="s">
        <v>9478</v>
      </c>
      <c r="AU967">
        <v>1991</v>
      </c>
      <c r="AV967">
        <v>107</v>
      </c>
      <c r="AW967">
        <v>1</v>
      </c>
      <c r="AX967" t="s">
        <v>74</v>
      </c>
      <c r="AY967" t="s">
        <v>74</v>
      </c>
      <c r="AZ967" t="s">
        <v>74</v>
      </c>
      <c r="BA967" t="s">
        <v>74</v>
      </c>
      <c r="BB967">
        <v>13</v>
      </c>
      <c r="BC967">
        <v>24</v>
      </c>
      <c r="BD967" t="s">
        <v>74</v>
      </c>
      <c r="BE967" t="s">
        <v>9503</v>
      </c>
      <c r="BF967" t="str">
        <f>HYPERLINK("http://dx.doi.org/10.1016/0012-821X(91)90040-O","http://dx.doi.org/10.1016/0012-821X(91)90040-O")</f>
        <v>http://dx.doi.org/10.1016/0012-821X(91)90040-O</v>
      </c>
      <c r="BG967" t="s">
        <v>74</v>
      </c>
      <c r="BH967" t="s">
        <v>74</v>
      </c>
      <c r="BI967">
        <v>12</v>
      </c>
      <c r="BJ967" t="s">
        <v>297</v>
      </c>
      <c r="BK967" t="s">
        <v>92</v>
      </c>
      <c r="BL967" t="s">
        <v>297</v>
      </c>
      <c r="BM967" t="s">
        <v>9504</v>
      </c>
      <c r="BN967" t="s">
        <v>74</v>
      </c>
      <c r="BO967" t="s">
        <v>74</v>
      </c>
      <c r="BP967" t="s">
        <v>74</v>
      </c>
      <c r="BQ967" t="s">
        <v>74</v>
      </c>
      <c r="BR967" t="s">
        <v>95</v>
      </c>
      <c r="BS967" t="s">
        <v>9505</v>
      </c>
      <c r="BT967" t="str">
        <f>HYPERLINK("https%3A%2F%2Fwww.webofscience.com%2Fwos%2Fwoscc%2Ffull-record%2FWOS:A1991GR20000002","View Full Record in Web of Science")</f>
        <v>View Full Record in Web of Science</v>
      </c>
    </row>
    <row r="968" spans="1:72" x14ac:dyDescent="0.15">
      <c r="A968" t="s">
        <v>72</v>
      </c>
      <c r="B968" t="s">
        <v>9506</v>
      </c>
      <c r="C968" t="s">
        <v>74</v>
      </c>
      <c r="D968" t="s">
        <v>74</v>
      </c>
      <c r="E968" t="s">
        <v>74</v>
      </c>
      <c r="F968" t="s">
        <v>9506</v>
      </c>
      <c r="G968" t="s">
        <v>74</v>
      </c>
      <c r="H968" t="s">
        <v>74</v>
      </c>
      <c r="I968" t="s">
        <v>9507</v>
      </c>
      <c r="J968" t="s">
        <v>9508</v>
      </c>
      <c r="K968" t="s">
        <v>74</v>
      </c>
      <c r="L968" t="s">
        <v>74</v>
      </c>
      <c r="M968" t="s">
        <v>77</v>
      </c>
      <c r="N968" t="s">
        <v>78</v>
      </c>
      <c r="O968" t="s">
        <v>74</v>
      </c>
      <c r="P968" t="s">
        <v>74</v>
      </c>
      <c r="Q968" t="s">
        <v>74</v>
      </c>
      <c r="R968" t="s">
        <v>74</v>
      </c>
      <c r="S968" t="s">
        <v>74</v>
      </c>
      <c r="T968" t="s">
        <v>74</v>
      </c>
      <c r="U968" t="s">
        <v>74</v>
      </c>
      <c r="V968" t="s">
        <v>9509</v>
      </c>
      <c r="W968" t="s">
        <v>74</v>
      </c>
      <c r="X968" t="s">
        <v>74</v>
      </c>
      <c r="Y968" t="s">
        <v>9510</v>
      </c>
      <c r="Z968" t="s">
        <v>74</v>
      </c>
      <c r="AA968" t="s">
        <v>74</v>
      </c>
      <c r="AB968" t="s">
        <v>9511</v>
      </c>
      <c r="AC968" t="s">
        <v>74</v>
      </c>
      <c r="AD968" t="s">
        <v>74</v>
      </c>
      <c r="AE968" t="s">
        <v>74</v>
      </c>
      <c r="AF968" t="s">
        <v>74</v>
      </c>
      <c r="AG968">
        <v>0</v>
      </c>
      <c r="AH968">
        <v>7</v>
      </c>
      <c r="AI968">
        <v>7</v>
      </c>
      <c r="AJ968">
        <v>1</v>
      </c>
      <c r="AK968">
        <v>2</v>
      </c>
      <c r="AL968" t="s">
        <v>271</v>
      </c>
      <c r="AM968" t="s">
        <v>272</v>
      </c>
      <c r="AN968" t="s">
        <v>273</v>
      </c>
      <c r="AO968" t="s">
        <v>9512</v>
      </c>
      <c r="AP968" t="s">
        <v>74</v>
      </c>
      <c r="AQ968" t="s">
        <v>74</v>
      </c>
      <c r="AR968" t="s">
        <v>9513</v>
      </c>
      <c r="AS968" t="s">
        <v>9514</v>
      </c>
      <c r="AT968" t="s">
        <v>9478</v>
      </c>
      <c r="AU968">
        <v>1991</v>
      </c>
      <c r="AV968">
        <v>12</v>
      </c>
      <c r="AW968">
        <v>2</v>
      </c>
      <c r="AX968" t="s">
        <v>74</v>
      </c>
      <c r="AY968" t="s">
        <v>74</v>
      </c>
      <c r="AZ968" t="s">
        <v>74</v>
      </c>
      <c r="BA968" t="s">
        <v>74</v>
      </c>
      <c r="BB968">
        <v>109</v>
      </c>
      <c r="BC968">
        <v>124</v>
      </c>
      <c r="BD968" t="s">
        <v>74</v>
      </c>
      <c r="BE968" t="s">
        <v>9515</v>
      </c>
      <c r="BF968" t="str">
        <f>HYPERLINK("http://dx.doi.org/10.1016/0165-7836(91)90036-F","http://dx.doi.org/10.1016/0165-7836(91)90036-F")</f>
        <v>http://dx.doi.org/10.1016/0165-7836(91)90036-F</v>
      </c>
      <c r="BG968" t="s">
        <v>74</v>
      </c>
      <c r="BH968" t="s">
        <v>74</v>
      </c>
      <c r="BI968">
        <v>16</v>
      </c>
      <c r="BJ968" t="s">
        <v>557</v>
      </c>
      <c r="BK968" t="s">
        <v>92</v>
      </c>
      <c r="BL968" t="s">
        <v>557</v>
      </c>
      <c r="BM968" t="s">
        <v>9516</v>
      </c>
      <c r="BN968" t="s">
        <v>74</v>
      </c>
      <c r="BO968" t="s">
        <v>74</v>
      </c>
      <c r="BP968" t="s">
        <v>74</v>
      </c>
      <c r="BQ968" t="s">
        <v>74</v>
      </c>
      <c r="BR968" t="s">
        <v>95</v>
      </c>
      <c r="BS968" t="s">
        <v>9517</v>
      </c>
      <c r="BT968" t="str">
        <f>HYPERLINK("https%3A%2F%2Fwww.webofscience.com%2Fwos%2Fwoscc%2Ffull-record%2FWOS:A1991GM11700003","View Full Record in Web of Science")</f>
        <v>View Full Record in Web of Science</v>
      </c>
    </row>
    <row r="969" spans="1:72" x14ac:dyDescent="0.15">
      <c r="A969" t="s">
        <v>72</v>
      </c>
      <c r="B969" t="s">
        <v>9518</v>
      </c>
      <c r="C969" t="s">
        <v>74</v>
      </c>
      <c r="D969" t="s">
        <v>74</v>
      </c>
      <c r="E969" t="s">
        <v>74</v>
      </c>
      <c r="F969" t="s">
        <v>9518</v>
      </c>
      <c r="G969" t="s">
        <v>74</v>
      </c>
      <c r="H969" t="s">
        <v>74</v>
      </c>
      <c r="I969" t="s">
        <v>9519</v>
      </c>
      <c r="J969" t="s">
        <v>9520</v>
      </c>
      <c r="K969" t="s">
        <v>74</v>
      </c>
      <c r="L969" t="s">
        <v>74</v>
      </c>
      <c r="M969" t="s">
        <v>77</v>
      </c>
      <c r="N969" t="s">
        <v>78</v>
      </c>
      <c r="O969" t="s">
        <v>74</v>
      </c>
      <c r="P969" t="s">
        <v>74</v>
      </c>
      <c r="Q969" t="s">
        <v>74</v>
      </c>
      <c r="R969" t="s">
        <v>74</v>
      </c>
      <c r="S969" t="s">
        <v>74</v>
      </c>
      <c r="T969" t="s">
        <v>74</v>
      </c>
      <c r="U969" t="s">
        <v>5328</v>
      </c>
      <c r="V969" t="s">
        <v>9521</v>
      </c>
      <c r="W969" t="s">
        <v>9522</v>
      </c>
      <c r="X969" t="s">
        <v>9523</v>
      </c>
      <c r="Y969" t="s">
        <v>9524</v>
      </c>
      <c r="Z969" t="s">
        <v>74</v>
      </c>
      <c r="AA969" t="s">
        <v>74</v>
      </c>
      <c r="AB969" t="s">
        <v>9511</v>
      </c>
      <c r="AC969" t="s">
        <v>74</v>
      </c>
      <c r="AD969" t="s">
        <v>74</v>
      </c>
      <c r="AE969" t="s">
        <v>74</v>
      </c>
      <c r="AF969" t="s">
        <v>74</v>
      </c>
      <c r="AG969">
        <v>50</v>
      </c>
      <c r="AH969">
        <v>53</v>
      </c>
      <c r="AI969">
        <v>57</v>
      </c>
      <c r="AJ969">
        <v>0</v>
      </c>
      <c r="AK969">
        <v>3</v>
      </c>
      <c r="AL969" t="s">
        <v>9525</v>
      </c>
      <c r="AM969" t="s">
        <v>9526</v>
      </c>
      <c r="AN969" t="s">
        <v>9527</v>
      </c>
      <c r="AO969" t="s">
        <v>9528</v>
      </c>
      <c r="AP969" t="s">
        <v>74</v>
      </c>
      <c r="AQ969" t="s">
        <v>74</v>
      </c>
      <c r="AR969" t="s">
        <v>9529</v>
      </c>
      <c r="AS969" t="s">
        <v>9530</v>
      </c>
      <c r="AT969" t="s">
        <v>9478</v>
      </c>
      <c r="AU969">
        <v>1991</v>
      </c>
      <c r="AV969">
        <v>89</v>
      </c>
      <c r="AW969">
        <v>4</v>
      </c>
      <c r="AX969" t="s">
        <v>74</v>
      </c>
      <c r="AY969" t="s">
        <v>74</v>
      </c>
      <c r="AZ969" t="s">
        <v>74</v>
      </c>
      <c r="BA969" t="s">
        <v>74</v>
      </c>
      <c r="BB969">
        <v>643</v>
      </c>
      <c r="BC969">
        <v>654</v>
      </c>
      <c r="BD969" t="s">
        <v>74</v>
      </c>
      <c r="BE969" t="s">
        <v>74</v>
      </c>
      <c r="BF969" t="s">
        <v>74</v>
      </c>
      <c r="BG969" t="s">
        <v>74</v>
      </c>
      <c r="BH969" t="s">
        <v>74</v>
      </c>
      <c r="BI969">
        <v>12</v>
      </c>
      <c r="BJ969" t="s">
        <v>557</v>
      </c>
      <c r="BK969" t="s">
        <v>92</v>
      </c>
      <c r="BL969" t="s">
        <v>557</v>
      </c>
      <c r="BM969" t="s">
        <v>9531</v>
      </c>
      <c r="BN969" t="s">
        <v>74</v>
      </c>
      <c r="BO969" t="s">
        <v>74</v>
      </c>
      <c r="BP969" t="s">
        <v>74</v>
      </c>
      <c r="BQ969" t="s">
        <v>74</v>
      </c>
      <c r="BR969" t="s">
        <v>95</v>
      </c>
      <c r="BS969" t="s">
        <v>9532</v>
      </c>
      <c r="BT969" t="str">
        <f>HYPERLINK("https%3A%2F%2Fwww.webofscience.com%2Fwos%2Fwoscc%2Ffull-record%2FWOS:A1991GU46000009","View Full Record in Web of Science")</f>
        <v>View Full Record in Web of Science</v>
      </c>
    </row>
    <row r="970" spans="1:72" x14ac:dyDescent="0.15">
      <c r="A970" t="s">
        <v>72</v>
      </c>
      <c r="B970" t="s">
        <v>9533</v>
      </c>
      <c r="C970" t="s">
        <v>74</v>
      </c>
      <c r="D970" t="s">
        <v>74</v>
      </c>
      <c r="E970" t="s">
        <v>74</v>
      </c>
      <c r="F970" t="s">
        <v>9533</v>
      </c>
      <c r="G970" t="s">
        <v>74</v>
      </c>
      <c r="H970" t="s">
        <v>74</v>
      </c>
      <c r="I970" t="s">
        <v>9534</v>
      </c>
      <c r="J970" t="s">
        <v>2016</v>
      </c>
      <c r="K970" t="s">
        <v>74</v>
      </c>
      <c r="L970" t="s">
        <v>74</v>
      </c>
      <c r="M970" t="s">
        <v>77</v>
      </c>
      <c r="N970" t="s">
        <v>78</v>
      </c>
      <c r="O970" t="s">
        <v>74</v>
      </c>
      <c r="P970" t="s">
        <v>74</v>
      </c>
      <c r="Q970" t="s">
        <v>74</v>
      </c>
      <c r="R970" t="s">
        <v>74</v>
      </c>
      <c r="S970" t="s">
        <v>74</v>
      </c>
      <c r="T970" t="s">
        <v>74</v>
      </c>
      <c r="U970" t="s">
        <v>9535</v>
      </c>
      <c r="V970" t="s">
        <v>9536</v>
      </c>
      <c r="W970" t="s">
        <v>74</v>
      </c>
      <c r="X970" t="s">
        <v>74</v>
      </c>
      <c r="Y970" t="s">
        <v>9537</v>
      </c>
      <c r="Z970" t="s">
        <v>74</v>
      </c>
      <c r="AA970" t="s">
        <v>74</v>
      </c>
      <c r="AB970" t="s">
        <v>74</v>
      </c>
      <c r="AC970" t="s">
        <v>74</v>
      </c>
      <c r="AD970" t="s">
        <v>74</v>
      </c>
      <c r="AE970" t="s">
        <v>74</v>
      </c>
      <c r="AF970" t="s">
        <v>74</v>
      </c>
      <c r="AG970">
        <v>40</v>
      </c>
      <c r="AH970">
        <v>33</v>
      </c>
      <c r="AI970">
        <v>33</v>
      </c>
      <c r="AJ970">
        <v>0</v>
      </c>
      <c r="AK970">
        <v>2</v>
      </c>
      <c r="AL970" t="s">
        <v>255</v>
      </c>
      <c r="AM970" t="s">
        <v>84</v>
      </c>
      <c r="AN970" t="s">
        <v>1940</v>
      </c>
      <c r="AO970" t="s">
        <v>2020</v>
      </c>
      <c r="AP970" t="s">
        <v>3852</v>
      </c>
      <c r="AQ970" t="s">
        <v>74</v>
      </c>
      <c r="AR970" t="s">
        <v>2021</v>
      </c>
      <c r="AS970" t="s">
        <v>2022</v>
      </c>
      <c r="AT970" t="s">
        <v>9478</v>
      </c>
      <c r="AU970">
        <v>1991</v>
      </c>
      <c r="AV970">
        <v>55</v>
      </c>
      <c r="AW970">
        <v>10</v>
      </c>
      <c r="AX970" t="s">
        <v>74</v>
      </c>
      <c r="AY970" t="s">
        <v>74</v>
      </c>
      <c r="AZ970" t="s">
        <v>74</v>
      </c>
      <c r="BA970" t="s">
        <v>74</v>
      </c>
      <c r="BB970">
        <v>2957</v>
      </c>
      <c r="BC970">
        <v>2964</v>
      </c>
      <c r="BD970" t="s">
        <v>74</v>
      </c>
      <c r="BE970" t="s">
        <v>9538</v>
      </c>
      <c r="BF970" t="str">
        <f>HYPERLINK("http://dx.doi.org/10.1016/0016-7037(91)90461-D","http://dx.doi.org/10.1016/0016-7037(91)90461-D")</f>
        <v>http://dx.doi.org/10.1016/0016-7037(91)90461-D</v>
      </c>
      <c r="BG970" t="s">
        <v>74</v>
      </c>
      <c r="BH970" t="s">
        <v>74</v>
      </c>
      <c r="BI970">
        <v>8</v>
      </c>
      <c r="BJ970" t="s">
        <v>297</v>
      </c>
      <c r="BK970" t="s">
        <v>92</v>
      </c>
      <c r="BL970" t="s">
        <v>297</v>
      </c>
      <c r="BM970" t="s">
        <v>9539</v>
      </c>
      <c r="BN970" t="s">
        <v>74</v>
      </c>
      <c r="BO970" t="s">
        <v>74</v>
      </c>
      <c r="BP970" t="s">
        <v>74</v>
      </c>
      <c r="BQ970" t="s">
        <v>74</v>
      </c>
      <c r="BR970" t="s">
        <v>95</v>
      </c>
      <c r="BS970" t="s">
        <v>9540</v>
      </c>
      <c r="BT970" t="str">
        <f>HYPERLINK("https%3A%2F%2Fwww.webofscience.com%2Fwos%2Fwoscc%2Ffull-record%2FWOS:A1991GK84900024","View Full Record in Web of Science")</f>
        <v>View Full Record in Web of Science</v>
      </c>
    </row>
    <row r="971" spans="1:72" x14ac:dyDescent="0.15">
      <c r="A971" t="s">
        <v>72</v>
      </c>
      <c r="B971" t="s">
        <v>9541</v>
      </c>
      <c r="C971" t="s">
        <v>74</v>
      </c>
      <c r="D971" t="s">
        <v>74</v>
      </c>
      <c r="E971" t="s">
        <v>74</v>
      </c>
      <c r="F971" t="s">
        <v>9541</v>
      </c>
      <c r="G971" t="s">
        <v>74</v>
      </c>
      <c r="H971" t="s">
        <v>74</v>
      </c>
      <c r="I971" t="s">
        <v>9542</v>
      </c>
      <c r="J971" t="s">
        <v>1098</v>
      </c>
      <c r="K971" t="s">
        <v>74</v>
      </c>
      <c r="L971" t="s">
        <v>74</v>
      </c>
      <c r="M971" t="s">
        <v>77</v>
      </c>
      <c r="N971" t="s">
        <v>78</v>
      </c>
      <c r="O971" t="s">
        <v>74</v>
      </c>
      <c r="P971" t="s">
        <v>74</v>
      </c>
      <c r="Q971" t="s">
        <v>74</v>
      </c>
      <c r="R971" t="s">
        <v>74</v>
      </c>
      <c r="S971" t="s">
        <v>74</v>
      </c>
      <c r="T971" t="s">
        <v>74</v>
      </c>
      <c r="U971" t="s">
        <v>9543</v>
      </c>
      <c r="V971" t="s">
        <v>9544</v>
      </c>
      <c r="W971" t="s">
        <v>74</v>
      </c>
      <c r="X971" t="s">
        <v>74</v>
      </c>
      <c r="Y971" t="s">
        <v>9545</v>
      </c>
      <c r="Z971" t="s">
        <v>74</v>
      </c>
      <c r="AA971" t="s">
        <v>2099</v>
      </c>
      <c r="AB971" t="s">
        <v>3712</v>
      </c>
      <c r="AC971" t="s">
        <v>74</v>
      </c>
      <c r="AD971" t="s">
        <v>74</v>
      </c>
      <c r="AE971" t="s">
        <v>74</v>
      </c>
      <c r="AF971" t="s">
        <v>74</v>
      </c>
      <c r="AG971">
        <v>17</v>
      </c>
      <c r="AH971">
        <v>3</v>
      </c>
      <c r="AI971">
        <v>3</v>
      </c>
      <c r="AJ971">
        <v>0</v>
      </c>
      <c r="AK971">
        <v>0</v>
      </c>
      <c r="AL971" t="s">
        <v>352</v>
      </c>
      <c r="AM971" t="s">
        <v>309</v>
      </c>
      <c r="AN971" t="s">
        <v>833</v>
      </c>
      <c r="AO971" t="s">
        <v>1106</v>
      </c>
      <c r="AP971" t="s">
        <v>74</v>
      </c>
      <c r="AQ971" t="s">
        <v>74</v>
      </c>
      <c r="AR971" t="s">
        <v>1107</v>
      </c>
      <c r="AS971" t="s">
        <v>1108</v>
      </c>
      <c r="AT971" t="s">
        <v>9478</v>
      </c>
      <c r="AU971">
        <v>1991</v>
      </c>
      <c r="AV971">
        <v>18</v>
      </c>
      <c r="AW971">
        <v>10</v>
      </c>
      <c r="AX971" t="s">
        <v>74</v>
      </c>
      <c r="AY971" t="s">
        <v>74</v>
      </c>
      <c r="AZ971" t="s">
        <v>74</v>
      </c>
      <c r="BA971" t="s">
        <v>74</v>
      </c>
      <c r="BB971">
        <v>1853</v>
      </c>
      <c r="BC971">
        <v>1856</v>
      </c>
      <c r="BD971" t="s">
        <v>74</v>
      </c>
      <c r="BE971" t="s">
        <v>9546</v>
      </c>
      <c r="BF971" t="str">
        <f>HYPERLINK("http://dx.doi.org/10.1029/91GL02243","http://dx.doi.org/10.1029/91GL02243")</f>
        <v>http://dx.doi.org/10.1029/91GL02243</v>
      </c>
      <c r="BG971" t="s">
        <v>74</v>
      </c>
      <c r="BH971" t="s">
        <v>74</v>
      </c>
      <c r="BI971">
        <v>4</v>
      </c>
      <c r="BJ971" t="s">
        <v>173</v>
      </c>
      <c r="BK971" t="s">
        <v>92</v>
      </c>
      <c r="BL971" t="s">
        <v>174</v>
      </c>
      <c r="BM971" t="s">
        <v>9547</v>
      </c>
      <c r="BN971" t="s">
        <v>74</v>
      </c>
      <c r="BO971" t="s">
        <v>74</v>
      </c>
      <c r="BP971" t="s">
        <v>74</v>
      </c>
      <c r="BQ971" t="s">
        <v>74</v>
      </c>
      <c r="BR971" t="s">
        <v>95</v>
      </c>
      <c r="BS971" t="s">
        <v>9548</v>
      </c>
      <c r="BT971" t="str">
        <f>HYPERLINK("https%3A%2F%2Fwww.webofscience.com%2Fwos%2Fwoscc%2Ffull-record%2FWOS:A1991GK00200015","View Full Record in Web of Science")</f>
        <v>View Full Record in Web of Science</v>
      </c>
    </row>
    <row r="972" spans="1:72" x14ac:dyDescent="0.15">
      <c r="A972" t="s">
        <v>72</v>
      </c>
      <c r="B972" t="s">
        <v>9549</v>
      </c>
      <c r="C972" t="s">
        <v>74</v>
      </c>
      <c r="D972" t="s">
        <v>74</v>
      </c>
      <c r="E972" t="s">
        <v>74</v>
      </c>
      <c r="F972" t="s">
        <v>9549</v>
      </c>
      <c r="G972" t="s">
        <v>74</v>
      </c>
      <c r="H972" t="s">
        <v>74</v>
      </c>
      <c r="I972" t="s">
        <v>9550</v>
      </c>
      <c r="J972" t="s">
        <v>1098</v>
      </c>
      <c r="K972" t="s">
        <v>74</v>
      </c>
      <c r="L972" t="s">
        <v>74</v>
      </c>
      <c r="M972" t="s">
        <v>77</v>
      </c>
      <c r="N972" t="s">
        <v>78</v>
      </c>
      <c r="O972" t="s">
        <v>74</v>
      </c>
      <c r="P972" t="s">
        <v>74</v>
      </c>
      <c r="Q972" t="s">
        <v>74</v>
      </c>
      <c r="R972" t="s">
        <v>74</v>
      </c>
      <c r="S972" t="s">
        <v>74</v>
      </c>
      <c r="T972" t="s">
        <v>74</v>
      </c>
      <c r="U972" t="s">
        <v>9551</v>
      </c>
      <c r="V972" t="s">
        <v>9552</v>
      </c>
      <c r="W972" t="s">
        <v>9553</v>
      </c>
      <c r="X972" t="s">
        <v>4567</v>
      </c>
      <c r="Y972" t="s">
        <v>9554</v>
      </c>
      <c r="Z972" t="s">
        <v>74</v>
      </c>
      <c r="AA972" t="s">
        <v>74</v>
      </c>
      <c r="AB972" t="s">
        <v>74</v>
      </c>
      <c r="AC972" t="s">
        <v>74</v>
      </c>
      <c r="AD972" t="s">
        <v>74</v>
      </c>
      <c r="AE972" t="s">
        <v>74</v>
      </c>
      <c r="AF972" t="s">
        <v>74</v>
      </c>
      <c r="AG972">
        <v>12</v>
      </c>
      <c r="AH972">
        <v>49</v>
      </c>
      <c r="AI972">
        <v>49</v>
      </c>
      <c r="AJ972">
        <v>0</v>
      </c>
      <c r="AK972">
        <v>3</v>
      </c>
      <c r="AL972" t="s">
        <v>352</v>
      </c>
      <c r="AM972" t="s">
        <v>309</v>
      </c>
      <c r="AN972" t="s">
        <v>833</v>
      </c>
      <c r="AO972" t="s">
        <v>1106</v>
      </c>
      <c r="AP972" t="s">
        <v>74</v>
      </c>
      <c r="AQ972" t="s">
        <v>74</v>
      </c>
      <c r="AR972" t="s">
        <v>1107</v>
      </c>
      <c r="AS972" t="s">
        <v>1108</v>
      </c>
      <c r="AT972" t="s">
        <v>9478</v>
      </c>
      <c r="AU972">
        <v>1991</v>
      </c>
      <c r="AV972">
        <v>18</v>
      </c>
      <c r="AW972">
        <v>10</v>
      </c>
      <c r="AX972" t="s">
        <v>74</v>
      </c>
      <c r="AY972" t="s">
        <v>74</v>
      </c>
      <c r="AZ972" t="s">
        <v>74</v>
      </c>
      <c r="BA972" t="s">
        <v>74</v>
      </c>
      <c r="BB972">
        <v>1857</v>
      </c>
      <c r="BC972">
        <v>1860</v>
      </c>
      <c r="BD972" t="s">
        <v>74</v>
      </c>
      <c r="BE972" t="s">
        <v>9555</v>
      </c>
      <c r="BF972" t="str">
        <f>HYPERLINK("http://dx.doi.org/10.1029/91GL01848","http://dx.doi.org/10.1029/91GL01848")</f>
        <v>http://dx.doi.org/10.1029/91GL01848</v>
      </c>
      <c r="BG972" t="s">
        <v>74</v>
      </c>
      <c r="BH972" t="s">
        <v>74</v>
      </c>
      <c r="BI972">
        <v>4</v>
      </c>
      <c r="BJ972" t="s">
        <v>173</v>
      </c>
      <c r="BK972" t="s">
        <v>92</v>
      </c>
      <c r="BL972" t="s">
        <v>174</v>
      </c>
      <c r="BM972" t="s">
        <v>9547</v>
      </c>
      <c r="BN972" t="s">
        <v>74</v>
      </c>
      <c r="BO972" t="s">
        <v>74</v>
      </c>
      <c r="BP972" t="s">
        <v>74</v>
      </c>
      <c r="BQ972" t="s">
        <v>74</v>
      </c>
      <c r="BR972" t="s">
        <v>95</v>
      </c>
      <c r="BS972" t="s">
        <v>9556</v>
      </c>
      <c r="BT972" t="str">
        <f>HYPERLINK("https%3A%2F%2Fwww.webofscience.com%2Fwos%2Fwoscc%2Ffull-record%2FWOS:A1991GK00200016","View Full Record in Web of Science")</f>
        <v>View Full Record in Web of Science</v>
      </c>
    </row>
    <row r="973" spans="1:72" x14ac:dyDescent="0.15">
      <c r="A973" t="s">
        <v>72</v>
      </c>
      <c r="B973" t="s">
        <v>9557</v>
      </c>
      <c r="C973" t="s">
        <v>74</v>
      </c>
      <c r="D973" t="s">
        <v>74</v>
      </c>
      <c r="E973" t="s">
        <v>74</v>
      </c>
      <c r="F973" t="s">
        <v>9557</v>
      </c>
      <c r="G973" t="s">
        <v>74</v>
      </c>
      <c r="H973" t="s">
        <v>74</v>
      </c>
      <c r="I973" t="s">
        <v>9558</v>
      </c>
      <c r="J973" t="s">
        <v>1098</v>
      </c>
      <c r="K973" t="s">
        <v>74</v>
      </c>
      <c r="L973" t="s">
        <v>74</v>
      </c>
      <c r="M973" t="s">
        <v>77</v>
      </c>
      <c r="N973" t="s">
        <v>78</v>
      </c>
      <c r="O973" t="s">
        <v>74</v>
      </c>
      <c r="P973" t="s">
        <v>74</v>
      </c>
      <c r="Q973" t="s">
        <v>74</v>
      </c>
      <c r="R973" t="s">
        <v>74</v>
      </c>
      <c r="S973" t="s">
        <v>74</v>
      </c>
      <c r="T973" t="s">
        <v>74</v>
      </c>
      <c r="U973" t="s">
        <v>9559</v>
      </c>
      <c r="V973" t="s">
        <v>9560</v>
      </c>
      <c r="W973" t="s">
        <v>74</v>
      </c>
      <c r="X973" t="s">
        <v>74</v>
      </c>
      <c r="Y973" t="s">
        <v>9561</v>
      </c>
      <c r="Z973" t="s">
        <v>74</v>
      </c>
      <c r="AA973" t="s">
        <v>74</v>
      </c>
      <c r="AB973" t="s">
        <v>74</v>
      </c>
      <c r="AC973" t="s">
        <v>74</v>
      </c>
      <c r="AD973" t="s">
        <v>74</v>
      </c>
      <c r="AE973" t="s">
        <v>74</v>
      </c>
      <c r="AF973" t="s">
        <v>74</v>
      </c>
      <c r="AG973">
        <v>9</v>
      </c>
      <c r="AH973">
        <v>32</v>
      </c>
      <c r="AI973">
        <v>34</v>
      </c>
      <c r="AJ973">
        <v>0</v>
      </c>
      <c r="AK973">
        <v>0</v>
      </c>
      <c r="AL973" t="s">
        <v>352</v>
      </c>
      <c r="AM973" t="s">
        <v>309</v>
      </c>
      <c r="AN973" t="s">
        <v>833</v>
      </c>
      <c r="AO973" t="s">
        <v>1106</v>
      </c>
      <c r="AP973" t="s">
        <v>74</v>
      </c>
      <c r="AQ973" t="s">
        <v>74</v>
      </c>
      <c r="AR973" t="s">
        <v>1107</v>
      </c>
      <c r="AS973" t="s">
        <v>1108</v>
      </c>
      <c r="AT973" t="s">
        <v>9478</v>
      </c>
      <c r="AU973">
        <v>1991</v>
      </c>
      <c r="AV973">
        <v>18</v>
      </c>
      <c r="AW973">
        <v>10</v>
      </c>
      <c r="AX973" t="s">
        <v>74</v>
      </c>
      <c r="AY973" t="s">
        <v>74</v>
      </c>
      <c r="AZ973" t="s">
        <v>74</v>
      </c>
      <c r="BA973" t="s">
        <v>74</v>
      </c>
      <c r="BB973">
        <v>1869</v>
      </c>
      <c r="BC973">
        <v>1871</v>
      </c>
      <c r="BD973" t="s">
        <v>74</v>
      </c>
      <c r="BE973" t="s">
        <v>9562</v>
      </c>
      <c r="BF973" t="str">
        <f>HYPERLINK("http://dx.doi.org/10.1029/91GL02083","http://dx.doi.org/10.1029/91GL02083")</f>
        <v>http://dx.doi.org/10.1029/91GL02083</v>
      </c>
      <c r="BG973" t="s">
        <v>74</v>
      </c>
      <c r="BH973" t="s">
        <v>74</v>
      </c>
      <c r="BI973">
        <v>3</v>
      </c>
      <c r="BJ973" t="s">
        <v>173</v>
      </c>
      <c r="BK973" t="s">
        <v>92</v>
      </c>
      <c r="BL973" t="s">
        <v>174</v>
      </c>
      <c r="BM973" t="s">
        <v>9547</v>
      </c>
      <c r="BN973" t="s">
        <v>74</v>
      </c>
      <c r="BO973" t="s">
        <v>74</v>
      </c>
      <c r="BP973" t="s">
        <v>74</v>
      </c>
      <c r="BQ973" t="s">
        <v>74</v>
      </c>
      <c r="BR973" t="s">
        <v>95</v>
      </c>
      <c r="BS973" t="s">
        <v>9563</v>
      </c>
      <c r="BT973" t="str">
        <f>HYPERLINK("https%3A%2F%2Fwww.webofscience.com%2Fwos%2Fwoscc%2Ffull-record%2FWOS:A1991GK00200019","View Full Record in Web of Science")</f>
        <v>View Full Record in Web of Science</v>
      </c>
    </row>
    <row r="974" spans="1:72" x14ac:dyDescent="0.15">
      <c r="A974" t="s">
        <v>72</v>
      </c>
      <c r="B974" t="s">
        <v>9564</v>
      </c>
      <c r="C974" t="s">
        <v>74</v>
      </c>
      <c r="D974" t="s">
        <v>74</v>
      </c>
      <c r="E974" t="s">
        <v>74</v>
      </c>
      <c r="F974" t="s">
        <v>9564</v>
      </c>
      <c r="G974" t="s">
        <v>74</v>
      </c>
      <c r="H974" t="s">
        <v>74</v>
      </c>
      <c r="I974" t="s">
        <v>9565</v>
      </c>
      <c r="J974" t="s">
        <v>4705</v>
      </c>
      <c r="K974" t="s">
        <v>74</v>
      </c>
      <c r="L974" t="s">
        <v>74</v>
      </c>
      <c r="M974" t="s">
        <v>77</v>
      </c>
      <c r="N974" t="s">
        <v>78</v>
      </c>
      <c r="O974" t="s">
        <v>74</v>
      </c>
      <c r="P974" t="s">
        <v>74</v>
      </c>
      <c r="Q974" t="s">
        <v>74</v>
      </c>
      <c r="R974" t="s">
        <v>74</v>
      </c>
      <c r="S974" t="s">
        <v>74</v>
      </c>
      <c r="T974" t="s">
        <v>74</v>
      </c>
      <c r="U974" t="s">
        <v>9566</v>
      </c>
      <c r="V974" t="s">
        <v>9567</v>
      </c>
      <c r="W974" t="s">
        <v>74</v>
      </c>
      <c r="X974" t="s">
        <v>74</v>
      </c>
      <c r="Y974" t="s">
        <v>9568</v>
      </c>
      <c r="Z974" t="s">
        <v>74</v>
      </c>
      <c r="AA974" t="s">
        <v>74</v>
      </c>
      <c r="AB974" t="s">
        <v>9569</v>
      </c>
      <c r="AC974" t="s">
        <v>74</v>
      </c>
      <c r="AD974" t="s">
        <v>74</v>
      </c>
      <c r="AE974" t="s">
        <v>74</v>
      </c>
      <c r="AF974" t="s">
        <v>74</v>
      </c>
      <c r="AG974">
        <v>26</v>
      </c>
      <c r="AH974">
        <v>37</v>
      </c>
      <c r="AI974">
        <v>43</v>
      </c>
      <c r="AJ974">
        <v>0</v>
      </c>
      <c r="AK974">
        <v>6</v>
      </c>
      <c r="AL974" t="s">
        <v>271</v>
      </c>
      <c r="AM974" t="s">
        <v>272</v>
      </c>
      <c r="AN974" t="s">
        <v>273</v>
      </c>
      <c r="AO974" t="s">
        <v>4709</v>
      </c>
      <c r="AP974" t="s">
        <v>74</v>
      </c>
      <c r="AQ974" t="s">
        <v>74</v>
      </c>
      <c r="AR974" t="s">
        <v>4710</v>
      </c>
      <c r="AS974" t="s">
        <v>4711</v>
      </c>
      <c r="AT974" t="s">
        <v>9478</v>
      </c>
      <c r="AU974">
        <v>1991</v>
      </c>
      <c r="AV974">
        <v>90</v>
      </c>
      <c r="AW974">
        <v>4</v>
      </c>
      <c r="AX974" t="s">
        <v>74</v>
      </c>
      <c r="AY974" t="s">
        <v>74</v>
      </c>
      <c r="AZ974" t="s">
        <v>74</v>
      </c>
      <c r="BA974" t="s">
        <v>74</v>
      </c>
      <c r="BB974">
        <v>373</v>
      </c>
      <c r="BC974">
        <v>383</v>
      </c>
      <c r="BD974" t="s">
        <v>74</v>
      </c>
      <c r="BE974" t="s">
        <v>74</v>
      </c>
      <c r="BF974" t="s">
        <v>74</v>
      </c>
      <c r="BG974" t="s">
        <v>74</v>
      </c>
      <c r="BH974" t="s">
        <v>74</v>
      </c>
      <c r="BI974">
        <v>11</v>
      </c>
      <c r="BJ974" t="s">
        <v>193</v>
      </c>
      <c r="BK974" t="s">
        <v>92</v>
      </c>
      <c r="BL974" t="s">
        <v>194</v>
      </c>
      <c r="BM974" t="s">
        <v>9570</v>
      </c>
      <c r="BN974" t="s">
        <v>74</v>
      </c>
      <c r="BO974" t="s">
        <v>74</v>
      </c>
      <c r="BP974" t="s">
        <v>74</v>
      </c>
      <c r="BQ974" t="s">
        <v>74</v>
      </c>
      <c r="BR974" t="s">
        <v>95</v>
      </c>
      <c r="BS974" t="s">
        <v>9571</v>
      </c>
      <c r="BT974" t="str">
        <f>HYPERLINK("https%3A%2F%2Fwww.webofscience.com%2Fwos%2Fwoscc%2Ffull-record%2FWOS:A1991GT02200003","View Full Record in Web of Science")</f>
        <v>View Full Record in Web of Science</v>
      </c>
    </row>
    <row r="975" spans="1:72" x14ac:dyDescent="0.15">
      <c r="A975" t="s">
        <v>72</v>
      </c>
      <c r="B975" t="s">
        <v>9572</v>
      </c>
      <c r="C975" t="s">
        <v>74</v>
      </c>
      <c r="D975" t="s">
        <v>74</v>
      </c>
      <c r="E975" t="s">
        <v>74</v>
      </c>
      <c r="F975" t="s">
        <v>9572</v>
      </c>
      <c r="G975" t="s">
        <v>74</v>
      </c>
      <c r="H975" t="s">
        <v>74</v>
      </c>
      <c r="I975" t="s">
        <v>9573</v>
      </c>
      <c r="J975" t="s">
        <v>4705</v>
      </c>
      <c r="K975" t="s">
        <v>74</v>
      </c>
      <c r="L975" t="s">
        <v>74</v>
      </c>
      <c r="M975" t="s">
        <v>77</v>
      </c>
      <c r="N975" t="s">
        <v>78</v>
      </c>
      <c r="O975" t="s">
        <v>74</v>
      </c>
      <c r="P975" t="s">
        <v>74</v>
      </c>
      <c r="Q975" t="s">
        <v>74</v>
      </c>
      <c r="R975" t="s">
        <v>74</v>
      </c>
      <c r="S975" t="s">
        <v>74</v>
      </c>
      <c r="T975" t="s">
        <v>74</v>
      </c>
      <c r="U975" t="s">
        <v>9574</v>
      </c>
      <c r="V975" t="s">
        <v>9575</v>
      </c>
      <c r="W975" t="s">
        <v>9576</v>
      </c>
      <c r="X975" t="s">
        <v>7459</v>
      </c>
      <c r="Y975" t="s">
        <v>9577</v>
      </c>
      <c r="Z975" t="s">
        <v>74</v>
      </c>
      <c r="AA975" t="s">
        <v>74</v>
      </c>
      <c r="AB975" t="s">
        <v>74</v>
      </c>
      <c r="AC975" t="s">
        <v>74</v>
      </c>
      <c r="AD975" t="s">
        <v>74</v>
      </c>
      <c r="AE975" t="s">
        <v>74</v>
      </c>
      <c r="AF975" t="s">
        <v>74</v>
      </c>
      <c r="AG975">
        <v>44</v>
      </c>
      <c r="AH975">
        <v>71</v>
      </c>
      <c r="AI975">
        <v>85</v>
      </c>
      <c r="AJ975">
        <v>2</v>
      </c>
      <c r="AK975">
        <v>19</v>
      </c>
      <c r="AL975" t="s">
        <v>271</v>
      </c>
      <c r="AM975" t="s">
        <v>272</v>
      </c>
      <c r="AN975" t="s">
        <v>273</v>
      </c>
      <c r="AO975" t="s">
        <v>4709</v>
      </c>
      <c r="AP975" t="s">
        <v>74</v>
      </c>
      <c r="AQ975" t="s">
        <v>74</v>
      </c>
      <c r="AR975" t="s">
        <v>4710</v>
      </c>
      <c r="AS975" t="s">
        <v>4711</v>
      </c>
      <c r="AT975" t="s">
        <v>9478</v>
      </c>
      <c r="AU975">
        <v>1991</v>
      </c>
      <c r="AV975">
        <v>90</v>
      </c>
      <c r="AW975">
        <v>4</v>
      </c>
      <c r="AX975" t="s">
        <v>74</v>
      </c>
      <c r="AY975" t="s">
        <v>74</v>
      </c>
      <c r="AZ975" t="s">
        <v>74</v>
      </c>
      <c r="BA975" t="s">
        <v>74</v>
      </c>
      <c r="BB975">
        <v>395</v>
      </c>
      <c r="BC975">
        <v>412</v>
      </c>
      <c r="BD975" t="s">
        <v>74</v>
      </c>
      <c r="BE975" t="s">
        <v>9578</v>
      </c>
      <c r="BF975" t="str">
        <f>HYPERLINK("http://dx.doi.org/10.1016/0921-8181(91)90005-H","http://dx.doi.org/10.1016/0921-8181(91)90005-H")</f>
        <v>http://dx.doi.org/10.1016/0921-8181(91)90005-H</v>
      </c>
      <c r="BG975" t="s">
        <v>74</v>
      </c>
      <c r="BH975" t="s">
        <v>74</v>
      </c>
      <c r="BI975">
        <v>18</v>
      </c>
      <c r="BJ975" t="s">
        <v>193</v>
      </c>
      <c r="BK975" t="s">
        <v>92</v>
      </c>
      <c r="BL975" t="s">
        <v>194</v>
      </c>
      <c r="BM975" t="s">
        <v>9570</v>
      </c>
      <c r="BN975" t="s">
        <v>74</v>
      </c>
      <c r="BO975" t="s">
        <v>74</v>
      </c>
      <c r="BP975" t="s">
        <v>74</v>
      </c>
      <c r="BQ975" t="s">
        <v>74</v>
      </c>
      <c r="BR975" t="s">
        <v>95</v>
      </c>
      <c r="BS975" t="s">
        <v>9579</v>
      </c>
      <c r="BT975" t="str">
        <f>HYPERLINK("https%3A%2F%2Fwww.webofscience.com%2Fwos%2Fwoscc%2Ffull-record%2FWOS:A1991GT02200005","View Full Record in Web of Science")</f>
        <v>View Full Record in Web of Science</v>
      </c>
    </row>
    <row r="976" spans="1:72" x14ac:dyDescent="0.15">
      <c r="A976" t="s">
        <v>72</v>
      </c>
      <c r="B976" t="s">
        <v>9580</v>
      </c>
      <c r="C976" t="s">
        <v>74</v>
      </c>
      <c r="D976" t="s">
        <v>74</v>
      </c>
      <c r="E976" t="s">
        <v>74</v>
      </c>
      <c r="F976" t="s">
        <v>9580</v>
      </c>
      <c r="G976" t="s">
        <v>74</v>
      </c>
      <c r="H976" t="s">
        <v>74</v>
      </c>
      <c r="I976" t="s">
        <v>9581</v>
      </c>
      <c r="J976" t="s">
        <v>2036</v>
      </c>
      <c r="K976" t="s">
        <v>74</v>
      </c>
      <c r="L976" t="s">
        <v>74</v>
      </c>
      <c r="M976" t="s">
        <v>77</v>
      </c>
      <c r="N976" t="s">
        <v>78</v>
      </c>
      <c r="O976" t="s">
        <v>74</v>
      </c>
      <c r="P976" t="s">
        <v>74</v>
      </c>
      <c r="Q976" t="s">
        <v>74</v>
      </c>
      <c r="R976" t="s">
        <v>74</v>
      </c>
      <c r="S976" t="s">
        <v>74</v>
      </c>
      <c r="T976" t="s">
        <v>74</v>
      </c>
      <c r="U976" t="s">
        <v>9582</v>
      </c>
      <c r="V976" t="s">
        <v>9583</v>
      </c>
      <c r="W976" t="s">
        <v>9584</v>
      </c>
      <c r="X976" t="s">
        <v>1814</v>
      </c>
      <c r="Y976" t="s">
        <v>74</v>
      </c>
      <c r="Z976" t="s">
        <v>74</v>
      </c>
      <c r="AA976" t="s">
        <v>74</v>
      </c>
      <c r="AB976" t="s">
        <v>74</v>
      </c>
      <c r="AC976" t="s">
        <v>74</v>
      </c>
      <c r="AD976" t="s">
        <v>74</v>
      </c>
      <c r="AE976" t="s">
        <v>74</v>
      </c>
      <c r="AF976" t="s">
        <v>74</v>
      </c>
      <c r="AG976">
        <v>12</v>
      </c>
      <c r="AH976">
        <v>33</v>
      </c>
      <c r="AI976">
        <v>36</v>
      </c>
      <c r="AJ976">
        <v>0</v>
      </c>
      <c r="AK976">
        <v>9</v>
      </c>
      <c r="AL976" t="s">
        <v>2041</v>
      </c>
      <c r="AM976" t="s">
        <v>2042</v>
      </c>
      <c r="AN976" t="s">
        <v>2043</v>
      </c>
      <c r="AO976" t="s">
        <v>2044</v>
      </c>
      <c r="AP976" t="s">
        <v>74</v>
      </c>
      <c r="AQ976" t="s">
        <v>74</v>
      </c>
      <c r="AR976" t="s">
        <v>2036</v>
      </c>
      <c r="AS976" t="s">
        <v>2045</v>
      </c>
      <c r="AT976" t="s">
        <v>9478</v>
      </c>
      <c r="AU976">
        <v>1991</v>
      </c>
      <c r="AV976">
        <v>133</v>
      </c>
      <c r="AW976">
        <v>4</v>
      </c>
      <c r="AX976" t="s">
        <v>74</v>
      </c>
      <c r="AY976" t="s">
        <v>74</v>
      </c>
      <c r="AZ976" t="s">
        <v>74</v>
      </c>
      <c r="BA976" t="s">
        <v>74</v>
      </c>
      <c r="BB976">
        <v>343</v>
      </c>
      <c r="BC976">
        <v>350</v>
      </c>
      <c r="BD976" t="s">
        <v>74</v>
      </c>
      <c r="BE976" t="s">
        <v>9585</v>
      </c>
      <c r="BF976" t="str">
        <f>HYPERLINK("http://dx.doi.org/10.1111/j.1474-919X.1991.tb04581.x","http://dx.doi.org/10.1111/j.1474-919X.1991.tb04581.x")</f>
        <v>http://dx.doi.org/10.1111/j.1474-919X.1991.tb04581.x</v>
      </c>
      <c r="BG976" t="s">
        <v>74</v>
      </c>
      <c r="BH976" t="s">
        <v>74</v>
      </c>
      <c r="BI976">
        <v>8</v>
      </c>
      <c r="BJ976" t="s">
        <v>1351</v>
      </c>
      <c r="BK976" t="s">
        <v>92</v>
      </c>
      <c r="BL976" t="s">
        <v>243</v>
      </c>
      <c r="BM976" t="s">
        <v>9586</v>
      </c>
      <c r="BN976" t="s">
        <v>74</v>
      </c>
      <c r="BO976" t="s">
        <v>74</v>
      </c>
      <c r="BP976" t="s">
        <v>74</v>
      </c>
      <c r="BQ976" t="s">
        <v>74</v>
      </c>
      <c r="BR976" t="s">
        <v>95</v>
      </c>
      <c r="BS976" t="s">
        <v>9587</v>
      </c>
      <c r="BT976" t="str">
        <f>HYPERLINK("https%3A%2F%2Fwww.webofscience.com%2Fwos%2Fwoscc%2Ffull-record%2FWOS:A1991GL90100001","View Full Record in Web of Science")</f>
        <v>View Full Record in Web of Science</v>
      </c>
    </row>
    <row r="977" spans="1:72" x14ac:dyDescent="0.15">
      <c r="A977" t="s">
        <v>72</v>
      </c>
      <c r="B977" t="s">
        <v>9588</v>
      </c>
      <c r="C977" t="s">
        <v>74</v>
      </c>
      <c r="D977" t="s">
        <v>74</v>
      </c>
      <c r="E977" t="s">
        <v>74</v>
      </c>
      <c r="F977" t="s">
        <v>9588</v>
      </c>
      <c r="G977" t="s">
        <v>74</v>
      </c>
      <c r="H977" t="s">
        <v>74</v>
      </c>
      <c r="I977" t="s">
        <v>9589</v>
      </c>
      <c r="J977" t="s">
        <v>9590</v>
      </c>
      <c r="K977" t="s">
        <v>74</v>
      </c>
      <c r="L977" t="s">
        <v>74</v>
      </c>
      <c r="M977" t="s">
        <v>322</v>
      </c>
      <c r="N977" t="s">
        <v>78</v>
      </c>
      <c r="O977" t="s">
        <v>74</v>
      </c>
      <c r="P977" t="s">
        <v>74</v>
      </c>
      <c r="Q977" t="s">
        <v>74</v>
      </c>
      <c r="R977" t="s">
        <v>74</v>
      </c>
      <c r="S977" t="s">
        <v>74</v>
      </c>
      <c r="T977" t="s">
        <v>74</v>
      </c>
      <c r="U977" t="s">
        <v>9591</v>
      </c>
      <c r="V977" t="s">
        <v>9592</v>
      </c>
      <c r="W977" t="s">
        <v>74</v>
      </c>
      <c r="X977" t="s">
        <v>74</v>
      </c>
      <c r="Y977" t="s">
        <v>9593</v>
      </c>
      <c r="Z977" t="s">
        <v>74</v>
      </c>
      <c r="AA977" t="s">
        <v>74</v>
      </c>
      <c r="AB977" t="s">
        <v>74</v>
      </c>
      <c r="AC977" t="s">
        <v>74</v>
      </c>
      <c r="AD977" t="s">
        <v>74</v>
      </c>
      <c r="AE977" t="s">
        <v>74</v>
      </c>
      <c r="AF977" t="s">
        <v>74</v>
      </c>
      <c r="AG977">
        <v>22</v>
      </c>
      <c r="AH977">
        <v>0</v>
      </c>
      <c r="AI977">
        <v>0</v>
      </c>
      <c r="AJ977">
        <v>0</v>
      </c>
      <c r="AK977">
        <v>0</v>
      </c>
      <c r="AL977" t="s">
        <v>326</v>
      </c>
      <c r="AM977" t="s">
        <v>327</v>
      </c>
      <c r="AN977" t="s">
        <v>328</v>
      </c>
      <c r="AO977" t="s">
        <v>389</v>
      </c>
      <c r="AP977" t="s">
        <v>74</v>
      </c>
      <c r="AQ977" t="s">
        <v>74</v>
      </c>
      <c r="AR977" t="s">
        <v>9594</v>
      </c>
      <c r="AS977" t="s">
        <v>74</v>
      </c>
      <c r="AT977" t="s">
        <v>9478</v>
      </c>
      <c r="AU977">
        <v>1991</v>
      </c>
      <c r="AV977">
        <v>27</v>
      </c>
      <c r="AW977">
        <v>10</v>
      </c>
      <c r="AX977" t="s">
        <v>74</v>
      </c>
      <c r="AY977" t="s">
        <v>74</v>
      </c>
      <c r="AZ977" t="s">
        <v>74</v>
      </c>
      <c r="BA977" t="s">
        <v>74</v>
      </c>
      <c r="BB977">
        <v>1120</v>
      </c>
      <c r="BC977">
        <v>1129</v>
      </c>
      <c r="BD977" t="s">
        <v>74</v>
      </c>
      <c r="BE977" t="s">
        <v>74</v>
      </c>
      <c r="BF977" t="s">
        <v>74</v>
      </c>
      <c r="BG977" t="s">
        <v>74</v>
      </c>
      <c r="BH977" t="s">
        <v>74</v>
      </c>
      <c r="BI977">
        <v>10</v>
      </c>
      <c r="BJ977" t="s">
        <v>392</v>
      </c>
      <c r="BK977" t="s">
        <v>92</v>
      </c>
      <c r="BL977" t="s">
        <v>392</v>
      </c>
      <c r="BM977" t="s">
        <v>9595</v>
      </c>
      <c r="BN977" t="s">
        <v>74</v>
      </c>
      <c r="BO977" t="s">
        <v>74</v>
      </c>
      <c r="BP977" t="s">
        <v>74</v>
      </c>
      <c r="BQ977" t="s">
        <v>74</v>
      </c>
      <c r="BR977" t="s">
        <v>95</v>
      </c>
      <c r="BS977" t="s">
        <v>9596</v>
      </c>
      <c r="BT977" t="str">
        <f>HYPERLINK("https%3A%2F%2Fwww.webofscience.com%2Fwos%2Fwoscc%2Ffull-record%2FWOS:A1991HG08300008","View Full Record in Web of Science")</f>
        <v>View Full Record in Web of Science</v>
      </c>
    </row>
    <row r="978" spans="1:72" x14ac:dyDescent="0.15">
      <c r="A978" t="s">
        <v>72</v>
      </c>
      <c r="B978" t="s">
        <v>9597</v>
      </c>
      <c r="C978" t="s">
        <v>74</v>
      </c>
      <c r="D978" t="s">
        <v>74</v>
      </c>
      <c r="E978" t="s">
        <v>74</v>
      </c>
      <c r="F978" t="s">
        <v>9597</v>
      </c>
      <c r="G978" t="s">
        <v>74</v>
      </c>
      <c r="H978" t="s">
        <v>74</v>
      </c>
      <c r="I978" t="s">
        <v>9598</v>
      </c>
      <c r="J978" t="s">
        <v>9590</v>
      </c>
      <c r="K978" t="s">
        <v>74</v>
      </c>
      <c r="L978" t="s">
        <v>74</v>
      </c>
      <c r="M978" t="s">
        <v>322</v>
      </c>
      <c r="N978" t="s">
        <v>78</v>
      </c>
      <c r="O978" t="s">
        <v>74</v>
      </c>
      <c r="P978" t="s">
        <v>74</v>
      </c>
      <c r="Q978" t="s">
        <v>74</v>
      </c>
      <c r="R978" t="s">
        <v>74</v>
      </c>
      <c r="S978" t="s">
        <v>74</v>
      </c>
      <c r="T978" t="s">
        <v>74</v>
      </c>
      <c r="U978" t="s">
        <v>9599</v>
      </c>
      <c r="V978" t="s">
        <v>9600</v>
      </c>
      <c r="W978" t="s">
        <v>74</v>
      </c>
      <c r="X978" t="s">
        <v>74</v>
      </c>
      <c r="Y978" t="s">
        <v>9601</v>
      </c>
      <c r="Z978" t="s">
        <v>74</v>
      </c>
      <c r="AA978" t="s">
        <v>74</v>
      </c>
      <c r="AB978" t="s">
        <v>74</v>
      </c>
      <c r="AC978" t="s">
        <v>74</v>
      </c>
      <c r="AD978" t="s">
        <v>74</v>
      </c>
      <c r="AE978" t="s">
        <v>74</v>
      </c>
      <c r="AF978" t="s">
        <v>74</v>
      </c>
      <c r="AG978">
        <v>30</v>
      </c>
      <c r="AH978">
        <v>0</v>
      </c>
      <c r="AI978">
        <v>0</v>
      </c>
      <c r="AJ978">
        <v>0</v>
      </c>
      <c r="AK978">
        <v>0</v>
      </c>
      <c r="AL978" t="s">
        <v>326</v>
      </c>
      <c r="AM978" t="s">
        <v>327</v>
      </c>
      <c r="AN978" t="s">
        <v>328</v>
      </c>
      <c r="AO978" t="s">
        <v>389</v>
      </c>
      <c r="AP978" t="s">
        <v>74</v>
      </c>
      <c r="AQ978" t="s">
        <v>74</v>
      </c>
      <c r="AR978" t="s">
        <v>9594</v>
      </c>
      <c r="AS978" t="s">
        <v>74</v>
      </c>
      <c r="AT978" t="s">
        <v>9478</v>
      </c>
      <c r="AU978">
        <v>1991</v>
      </c>
      <c r="AV978">
        <v>27</v>
      </c>
      <c r="AW978">
        <v>10</v>
      </c>
      <c r="AX978" t="s">
        <v>74</v>
      </c>
      <c r="AY978" t="s">
        <v>74</v>
      </c>
      <c r="AZ978" t="s">
        <v>74</v>
      </c>
      <c r="BA978" t="s">
        <v>74</v>
      </c>
      <c r="BB978">
        <v>1130</v>
      </c>
      <c r="BC978">
        <v>1138</v>
      </c>
      <c r="BD978" t="s">
        <v>74</v>
      </c>
      <c r="BE978" t="s">
        <v>74</v>
      </c>
      <c r="BF978" t="s">
        <v>74</v>
      </c>
      <c r="BG978" t="s">
        <v>74</v>
      </c>
      <c r="BH978" t="s">
        <v>74</v>
      </c>
      <c r="BI978">
        <v>9</v>
      </c>
      <c r="BJ978" t="s">
        <v>392</v>
      </c>
      <c r="BK978" t="s">
        <v>92</v>
      </c>
      <c r="BL978" t="s">
        <v>392</v>
      </c>
      <c r="BM978" t="s">
        <v>9595</v>
      </c>
      <c r="BN978" t="s">
        <v>74</v>
      </c>
      <c r="BO978" t="s">
        <v>74</v>
      </c>
      <c r="BP978" t="s">
        <v>74</v>
      </c>
      <c r="BQ978" t="s">
        <v>74</v>
      </c>
      <c r="BR978" t="s">
        <v>95</v>
      </c>
      <c r="BS978" t="s">
        <v>9602</v>
      </c>
      <c r="BT978" t="str">
        <f>HYPERLINK("https%3A%2F%2Fwww.webofscience.com%2Fwos%2Fwoscc%2Ffull-record%2FWOS:A1991HG08300009","View Full Record in Web of Science")</f>
        <v>View Full Record in Web of Science</v>
      </c>
    </row>
    <row r="979" spans="1:72" x14ac:dyDescent="0.15">
      <c r="A979" t="s">
        <v>72</v>
      </c>
      <c r="B979" t="s">
        <v>9603</v>
      </c>
      <c r="C979" t="s">
        <v>74</v>
      </c>
      <c r="D979" t="s">
        <v>74</v>
      </c>
      <c r="E979" t="s">
        <v>74</v>
      </c>
      <c r="F979" t="s">
        <v>9603</v>
      </c>
      <c r="G979" t="s">
        <v>74</v>
      </c>
      <c r="H979" t="s">
        <v>74</v>
      </c>
      <c r="I979" t="s">
        <v>9604</v>
      </c>
      <c r="J979" t="s">
        <v>2051</v>
      </c>
      <c r="K979" t="s">
        <v>74</v>
      </c>
      <c r="L979" t="s">
        <v>74</v>
      </c>
      <c r="M979" t="s">
        <v>77</v>
      </c>
      <c r="N979" t="s">
        <v>78</v>
      </c>
      <c r="O979" t="s">
        <v>74</v>
      </c>
      <c r="P979" t="s">
        <v>74</v>
      </c>
      <c r="Q979" t="s">
        <v>74</v>
      </c>
      <c r="R979" t="s">
        <v>74</v>
      </c>
      <c r="S979" t="s">
        <v>74</v>
      </c>
      <c r="T979" t="s">
        <v>74</v>
      </c>
      <c r="U979" t="s">
        <v>9605</v>
      </c>
      <c r="V979" t="s">
        <v>9606</v>
      </c>
      <c r="W979" t="s">
        <v>9607</v>
      </c>
      <c r="X979" t="s">
        <v>9608</v>
      </c>
      <c r="Y979" t="s">
        <v>9609</v>
      </c>
      <c r="Z979" t="s">
        <v>74</v>
      </c>
      <c r="AA979" t="s">
        <v>74</v>
      </c>
      <c r="AB979" t="s">
        <v>74</v>
      </c>
      <c r="AC979" t="s">
        <v>74</v>
      </c>
      <c r="AD979" t="s">
        <v>74</v>
      </c>
      <c r="AE979" t="s">
        <v>74</v>
      </c>
      <c r="AF979" t="s">
        <v>74</v>
      </c>
      <c r="AG979">
        <v>26</v>
      </c>
      <c r="AH979">
        <v>35</v>
      </c>
      <c r="AI979">
        <v>37</v>
      </c>
      <c r="AJ979">
        <v>0</v>
      </c>
      <c r="AK979">
        <v>3</v>
      </c>
      <c r="AL979" t="s">
        <v>255</v>
      </c>
      <c r="AM979" t="s">
        <v>84</v>
      </c>
      <c r="AN979" t="s">
        <v>256</v>
      </c>
      <c r="AO979" t="s">
        <v>2057</v>
      </c>
      <c r="AP979" t="s">
        <v>74</v>
      </c>
      <c r="AQ979" t="s">
        <v>74</v>
      </c>
      <c r="AR979" t="s">
        <v>2058</v>
      </c>
      <c r="AS979" t="s">
        <v>2059</v>
      </c>
      <c r="AT979" t="s">
        <v>9478</v>
      </c>
      <c r="AU979">
        <v>1991</v>
      </c>
      <c r="AV979">
        <v>53</v>
      </c>
      <c r="AW979">
        <v>10</v>
      </c>
      <c r="AX979" t="s">
        <v>74</v>
      </c>
      <c r="AY979" t="s">
        <v>74</v>
      </c>
      <c r="AZ979" t="s">
        <v>74</v>
      </c>
      <c r="BA979" t="s">
        <v>74</v>
      </c>
      <c r="BB979">
        <v>909</v>
      </c>
      <c r="BC979">
        <v>922</v>
      </c>
      <c r="BD979" t="s">
        <v>74</v>
      </c>
      <c r="BE979" t="s">
        <v>9610</v>
      </c>
      <c r="BF979" t="str">
        <f>HYPERLINK("http://dx.doi.org/10.1016/0021-9169(91)90004-Q","http://dx.doi.org/10.1016/0021-9169(91)90004-Q")</f>
        <v>http://dx.doi.org/10.1016/0021-9169(91)90004-Q</v>
      </c>
      <c r="BG979" t="s">
        <v>74</v>
      </c>
      <c r="BH979" t="s">
        <v>74</v>
      </c>
      <c r="BI979">
        <v>14</v>
      </c>
      <c r="BJ979" t="s">
        <v>379</v>
      </c>
      <c r="BK979" t="s">
        <v>92</v>
      </c>
      <c r="BL979" t="s">
        <v>379</v>
      </c>
      <c r="BM979" t="s">
        <v>9611</v>
      </c>
      <c r="BN979" t="s">
        <v>74</v>
      </c>
      <c r="BO979" t="s">
        <v>74</v>
      </c>
      <c r="BP979" t="s">
        <v>74</v>
      </c>
      <c r="BQ979" t="s">
        <v>74</v>
      </c>
      <c r="BR979" t="s">
        <v>95</v>
      </c>
      <c r="BS979" t="s">
        <v>9612</v>
      </c>
      <c r="BT979" t="str">
        <f>HYPERLINK("https%3A%2F%2Fwww.webofscience.com%2Fwos%2Fwoscc%2Ffull-record%2FWOS:A1991GT30300004","View Full Record in Web of Science")</f>
        <v>View Full Record in Web of Science</v>
      </c>
    </row>
    <row r="980" spans="1:72" x14ac:dyDescent="0.15">
      <c r="A980" t="s">
        <v>72</v>
      </c>
      <c r="B980" t="s">
        <v>9613</v>
      </c>
      <c r="C980" t="s">
        <v>74</v>
      </c>
      <c r="D980" t="s">
        <v>74</v>
      </c>
      <c r="E980" t="s">
        <v>74</v>
      </c>
      <c r="F980" t="s">
        <v>9613</v>
      </c>
      <c r="G980" t="s">
        <v>74</v>
      </c>
      <c r="H980" t="s">
        <v>74</v>
      </c>
      <c r="I980" t="s">
        <v>9614</v>
      </c>
      <c r="J980" t="s">
        <v>2051</v>
      </c>
      <c r="K980" t="s">
        <v>74</v>
      </c>
      <c r="L980" t="s">
        <v>74</v>
      </c>
      <c r="M980" t="s">
        <v>77</v>
      </c>
      <c r="N980" t="s">
        <v>78</v>
      </c>
      <c r="O980" t="s">
        <v>74</v>
      </c>
      <c r="P980" t="s">
        <v>74</v>
      </c>
      <c r="Q980" t="s">
        <v>74</v>
      </c>
      <c r="R980" t="s">
        <v>74</v>
      </c>
      <c r="S980" t="s">
        <v>74</v>
      </c>
      <c r="T980" t="s">
        <v>74</v>
      </c>
      <c r="U980" t="s">
        <v>9615</v>
      </c>
      <c r="V980" t="s">
        <v>9616</v>
      </c>
      <c r="W980" t="s">
        <v>9617</v>
      </c>
      <c r="X980" t="s">
        <v>9618</v>
      </c>
      <c r="Y980" t="s">
        <v>9609</v>
      </c>
      <c r="Z980" t="s">
        <v>74</v>
      </c>
      <c r="AA980" t="s">
        <v>9619</v>
      </c>
      <c r="AB980" t="s">
        <v>9620</v>
      </c>
      <c r="AC980" t="s">
        <v>74</v>
      </c>
      <c r="AD980" t="s">
        <v>74</v>
      </c>
      <c r="AE980" t="s">
        <v>74</v>
      </c>
      <c r="AF980" t="s">
        <v>74</v>
      </c>
      <c r="AG980">
        <v>49</v>
      </c>
      <c r="AH980">
        <v>15</v>
      </c>
      <c r="AI980">
        <v>15</v>
      </c>
      <c r="AJ980">
        <v>0</v>
      </c>
      <c r="AK980">
        <v>0</v>
      </c>
      <c r="AL980" t="s">
        <v>255</v>
      </c>
      <c r="AM980" t="s">
        <v>84</v>
      </c>
      <c r="AN980" t="s">
        <v>256</v>
      </c>
      <c r="AO980" t="s">
        <v>2057</v>
      </c>
      <c r="AP980" t="s">
        <v>74</v>
      </c>
      <c r="AQ980" t="s">
        <v>74</v>
      </c>
      <c r="AR980" t="s">
        <v>2058</v>
      </c>
      <c r="AS980" t="s">
        <v>2059</v>
      </c>
      <c r="AT980" t="s">
        <v>9478</v>
      </c>
      <c r="AU980">
        <v>1991</v>
      </c>
      <c r="AV980">
        <v>53</v>
      </c>
      <c r="AW980">
        <v>10</v>
      </c>
      <c r="AX980" t="s">
        <v>74</v>
      </c>
      <c r="AY980" t="s">
        <v>74</v>
      </c>
      <c r="AZ980" t="s">
        <v>74</v>
      </c>
      <c r="BA980" t="s">
        <v>74</v>
      </c>
      <c r="BB980">
        <v>923</v>
      </c>
      <c r="BC980">
        <v>947</v>
      </c>
      <c r="BD980" t="s">
        <v>74</v>
      </c>
      <c r="BE980" t="s">
        <v>9621</v>
      </c>
      <c r="BF980" t="str">
        <f>HYPERLINK("http://dx.doi.org/10.1016/0021-9169(91)90005-R","http://dx.doi.org/10.1016/0021-9169(91)90005-R")</f>
        <v>http://dx.doi.org/10.1016/0021-9169(91)90005-R</v>
      </c>
      <c r="BG980" t="s">
        <v>74</v>
      </c>
      <c r="BH980" t="s">
        <v>74</v>
      </c>
      <c r="BI980">
        <v>25</v>
      </c>
      <c r="BJ980" t="s">
        <v>379</v>
      </c>
      <c r="BK980" t="s">
        <v>92</v>
      </c>
      <c r="BL980" t="s">
        <v>379</v>
      </c>
      <c r="BM980" t="s">
        <v>9611</v>
      </c>
      <c r="BN980" t="s">
        <v>74</v>
      </c>
      <c r="BO980" t="s">
        <v>74</v>
      </c>
      <c r="BP980" t="s">
        <v>74</v>
      </c>
      <c r="BQ980" t="s">
        <v>74</v>
      </c>
      <c r="BR980" t="s">
        <v>95</v>
      </c>
      <c r="BS980" t="s">
        <v>9622</v>
      </c>
      <c r="BT980" t="str">
        <f>HYPERLINK("https%3A%2F%2Fwww.webofscience.com%2Fwos%2Fwoscc%2Ffull-record%2FWOS:A1991GT30300005","View Full Record in Web of Science")</f>
        <v>View Full Record in Web of Science</v>
      </c>
    </row>
    <row r="981" spans="1:72" x14ac:dyDescent="0.15">
      <c r="A981" t="s">
        <v>72</v>
      </c>
      <c r="B981" t="s">
        <v>9623</v>
      </c>
      <c r="C981" t="s">
        <v>74</v>
      </c>
      <c r="D981" t="s">
        <v>74</v>
      </c>
      <c r="E981" t="s">
        <v>74</v>
      </c>
      <c r="F981" t="s">
        <v>9623</v>
      </c>
      <c r="G981" t="s">
        <v>74</v>
      </c>
      <c r="H981" t="s">
        <v>74</v>
      </c>
      <c r="I981" t="s">
        <v>9624</v>
      </c>
      <c r="J981" t="s">
        <v>9625</v>
      </c>
      <c r="K981" t="s">
        <v>74</v>
      </c>
      <c r="L981" t="s">
        <v>74</v>
      </c>
      <c r="M981" t="s">
        <v>77</v>
      </c>
      <c r="N981" t="s">
        <v>78</v>
      </c>
      <c r="O981" t="s">
        <v>74</v>
      </c>
      <c r="P981" t="s">
        <v>74</v>
      </c>
      <c r="Q981" t="s">
        <v>74</v>
      </c>
      <c r="R981" t="s">
        <v>74</v>
      </c>
      <c r="S981" t="s">
        <v>74</v>
      </c>
      <c r="T981" t="s">
        <v>74</v>
      </c>
      <c r="U981" t="s">
        <v>9626</v>
      </c>
      <c r="V981" t="s">
        <v>9627</v>
      </c>
      <c r="W981" t="s">
        <v>74</v>
      </c>
      <c r="X981" t="s">
        <v>74</v>
      </c>
      <c r="Y981" t="s">
        <v>9628</v>
      </c>
      <c r="Z981" t="s">
        <v>74</v>
      </c>
      <c r="AA981" t="s">
        <v>74</v>
      </c>
      <c r="AB981" t="s">
        <v>74</v>
      </c>
      <c r="AC981" t="s">
        <v>74</v>
      </c>
      <c r="AD981" t="s">
        <v>74</v>
      </c>
      <c r="AE981" t="s">
        <v>74</v>
      </c>
      <c r="AF981" t="s">
        <v>74</v>
      </c>
      <c r="AG981">
        <v>11</v>
      </c>
      <c r="AH981">
        <v>2</v>
      </c>
      <c r="AI981">
        <v>2</v>
      </c>
      <c r="AJ981">
        <v>0</v>
      </c>
      <c r="AK981">
        <v>0</v>
      </c>
      <c r="AL981" t="s">
        <v>679</v>
      </c>
      <c r="AM981" t="s">
        <v>205</v>
      </c>
      <c r="AN981" t="s">
        <v>748</v>
      </c>
      <c r="AO981" t="s">
        <v>9629</v>
      </c>
      <c r="AP981" t="s">
        <v>9630</v>
      </c>
      <c r="AQ981" t="s">
        <v>74</v>
      </c>
      <c r="AR981" t="s">
        <v>9631</v>
      </c>
      <c r="AS981" t="s">
        <v>9632</v>
      </c>
      <c r="AT981" t="s">
        <v>9478</v>
      </c>
      <c r="AU981">
        <v>1991</v>
      </c>
      <c r="AV981">
        <v>8</v>
      </c>
      <c r="AW981" t="s">
        <v>277</v>
      </c>
      <c r="AX981" t="s">
        <v>74</v>
      </c>
      <c r="AY981" t="s">
        <v>74</v>
      </c>
      <c r="AZ981" t="s">
        <v>74</v>
      </c>
      <c r="BA981" t="s">
        <v>74</v>
      </c>
      <c r="BB981">
        <v>283</v>
      </c>
      <c r="BC981">
        <v>289</v>
      </c>
      <c r="BD981" t="s">
        <v>74</v>
      </c>
      <c r="BE981" t="s">
        <v>9633</v>
      </c>
      <c r="BF981" t="str">
        <f>HYPERLINK("http://dx.doi.org/10.1007/BF01166943","http://dx.doi.org/10.1007/BF01166943")</f>
        <v>http://dx.doi.org/10.1007/BF01166943</v>
      </c>
      <c r="BG981" t="s">
        <v>74</v>
      </c>
      <c r="BH981" t="s">
        <v>74</v>
      </c>
      <c r="BI981">
        <v>7</v>
      </c>
      <c r="BJ981" t="s">
        <v>9634</v>
      </c>
      <c r="BK981" t="s">
        <v>92</v>
      </c>
      <c r="BL981" t="s">
        <v>9635</v>
      </c>
      <c r="BM981" t="s">
        <v>9636</v>
      </c>
      <c r="BN981" t="s">
        <v>74</v>
      </c>
      <c r="BO981" t="s">
        <v>74</v>
      </c>
      <c r="BP981" t="s">
        <v>74</v>
      </c>
      <c r="BQ981" t="s">
        <v>74</v>
      </c>
      <c r="BR981" t="s">
        <v>95</v>
      </c>
      <c r="BS981" t="s">
        <v>9637</v>
      </c>
      <c r="BT981" t="str">
        <f>HYPERLINK("https%3A%2F%2Fwww.webofscience.com%2Fwos%2Fwoscc%2Ffull-record%2FWOS:A1991GL44900025","View Full Record in Web of Science")</f>
        <v>View Full Record in Web of Science</v>
      </c>
    </row>
    <row r="982" spans="1:72" x14ac:dyDescent="0.15">
      <c r="A982" t="s">
        <v>72</v>
      </c>
      <c r="B982" t="s">
        <v>9638</v>
      </c>
      <c r="C982" t="s">
        <v>74</v>
      </c>
      <c r="D982" t="s">
        <v>74</v>
      </c>
      <c r="E982" t="s">
        <v>74</v>
      </c>
      <c r="F982" t="s">
        <v>9638</v>
      </c>
      <c r="G982" t="s">
        <v>74</v>
      </c>
      <c r="H982" t="s">
        <v>74</v>
      </c>
      <c r="I982" t="s">
        <v>9639</v>
      </c>
      <c r="J982" t="s">
        <v>9640</v>
      </c>
      <c r="K982" t="s">
        <v>74</v>
      </c>
      <c r="L982" t="s">
        <v>74</v>
      </c>
      <c r="M982" t="s">
        <v>77</v>
      </c>
      <c r="N982" t="s">
        <v>78</v>
      </c>
      <c r="O982" t="s">
        <v>74</v>
      </c>
      <c r="P982" t="s">
        <v>74</v>
      </c>
      <c r="Q982" t="s">
        <v>74</v>
      </c>
      <c r="R982" t="s">
        <v>74</v>
      </c>
      <c r="S982" t="s">
        <v>74</v>
      </c>
      <c r="T982" t="s">
        <v>74</v>
      </c>
      <c r="U982" t="s">
        <v>9641</v>
      </c>
      <c r="V982" t="s">
        <v>9642</v>
      </c>
      <c r="W982" t="s">
        <v>9643</v>
      </c>
      <c r="X982" t="s">
        <v>9644</v>
      </c>
      <c r="Y982" t="s">
        <v>74</v>
      </c>
      <c r="Z982" t="s">
        <v>74</v>
      </c>
      <c r="AA982" t="s">
        <v>74</v>
      </c>
      <c r="AB982" t="s">
        <v>74</v>
      </c>
      <c r="AC982" t="s">
        <v>74</v>
      </c>
      <c r="AD982" t="s">
        <v>74</v>
      </c>
      <c r="AE982" t="s">
        <v>74</v>
      </c>
      <c r="AF982" t="s">
        <v>74</v>
      </c>
      <c r="AG982">
        <v>35</v>
      </c>
      <c r="AH982">
        <v>7</v>
      </c>
      <c r="AI982">
        <v>7</v>
      </c>
      <c r="AJ982">
        <v>0</v>
      </c>
      <c r="AK982">
        <v>5</v>
      </c>
      <c r="AL982" t="s">
        <v>679</v>
      </c>
      <c r="AM982" t="s">
        <v>1297</v>
      </c>
      <c r="AN982" t="s">
        <v>3824</v>
      </c>
      <c r="AO982" t="s">
        <v>9645</v>
      </c>
      <c r="AP982" t="s">
        <v>9646</v>
      </c>
      <c r="AQ982" t="s">
        <v>74</v>
      </c>
      <c r="AR982" t="s">
        <v>9647</v>
      </c>
      <c r="AS982" t="s">
        <v>9648</v>
      </c>
      <c r="AT982" t="s">
        <v>9478</v>
      </c>
      <c r="AU982">
        <v>1991</v>
      </c>
      <c r="AV982">
        <v>12</v>
      </c>
      <c r="AW982">
        <v>5</v>
      </c>
      <c r="AX982" t="s">
        <v>74</v>
      </c>
      <c r="AY982" t="s">
        <v>74</v>
      </c>
      <c r="AZ982" t="s">
        <v>74</v>
      </c>
      <c r="BA982" t="s">
        <v>74</v>
      </c>
      <c r="BB982">
        <v>472</v>
      </c>
      <c r="BC982">
        <v>478</v>
      </c>
      <c r="BD982" t="s">
        <v>74</v>
      </c>
      <c r="BE982" t="s">
        <v>9649</v>
      </c>
      <c r="BF982" t="str">
        <f>HYPERLINK("http://dx.doi.org/10.1007/BF01738332","http://dx.doi.org/10.1007/BF01738332")</f>
        <v>http://dx.doi.org/10.1007/BF01738332</v>
      </c>
      <c r="BG982" t="s">
        <v>74</v>
      </c>
      <c r="BH982" t="s">
        <v>74</v>
      </c>
      <c r="BI982">
        <v>7</v>
      </c>
      <c r="BJ982" t="s">
        <v>523</v>
      </c>
      <c r="BK982" t="s">
        <v>92</v>
      </c>
      <c r="BL982" t="s">
        <v>523</v>
      </c>
      <c r="BM982" t="s">
        <v>9650</v>
      </c>
      <c r="BN982">
        <v>1939611</v>
      </c>
      <c r="BO982" t="s">
        <v>74</v>
      </c>
      <c r="BP982" t="s">
        <v>74</v>
      </c>
      <c r="BQ982" t="s">
        <v>74</v>
      </c>
      <c r="BR982" t="s">
        <v>95</v>
      </c>
      <c r="BS982" t="s">
        <v>9651</v>
      </c>
      <c r="BT982" t="str">
        <f>HYPERLINK("https%3A%2F%2Fwww.webofscience.com%2Fwos%2Fwoscc%2Ffull-record%2FWOS:A1991GG03700008","View Full Record in Web of Science")</f>
        <v>View Full Record in Web of Science</v>
      </c>
    </row>
    <row r="983" spans="1:72" x14ac:dyDescent="0.15">
      <c r="A983" t="s">
        <v>72</v>
      </c>
      <c r="B983" t="s">
        <v>9652</v>
      </c>
      <c r="C983" t="s">
        <v>74</v>
      </c>
      <c r="D983" t="s">
        <v>74</v>
      </c>
      <c r="E983" t="s">
        <v>74</v>
      </c>
      <c r="F983" t="s">
        <v>9652</v>
      </c>
      <c r="G983" t="s">
        <v>74</v>
      </c>
      <c r="H983" t="s">
        <v>74</v>
      </c>
      <c r="I983" t="s">
        <v>9653</v>
      </c>
      <c r="J983" t="s">
        <v>1467</v>
      </c>
      <c r="K983" t="s">
        <v>74</v>
      </c>
      <c r="L983" t="s">
        <v>74</v>
      </c>
      <c r="M983" t="s">
        <v>77</v>
      </c>
      <c r="N983" t="s">
        <v>78</v>
      </c>
      <c r="O983" t="s">
        <v>74</v>
      </c>
      <c r="P983" t="s">
        <v>74</v>
      </c>
      <c r="Q983" t="s">
        <v>74</v>
      </c>
      <c r="R983" t="s">
        <v>74</v>
      </c>
      <c r="S983" t="s">
        <v>74</v>
      </c>
      <c r="T983" t="s">
        <v>74</v>
      </c>
      <c r="U983" t="s">
        <v>9654</v>
      </c>
      <c r="V983" t="s">
        <v>9655</v>
      </c>
      <c r="W983" t="s">
        <v>74</v>
      </c>
      <c r="X983" t="s">
        <v>74</v>
      </c>
      <c r="Y983" t="s">
        <v>9656</v>
      </c>
      <c r="Z983" t="s">
        <v>74</v>
      </c>
      <c r="AA983" t="s">
        <v>74</v>
      </c>
      <c r="AB983" t="s">
        <v>9657</v>
      </c>
      <c r="AC983" t="s">
        <v>74</v>
      </c>
      <c r="AD983" t="s">
        <v>74</v>
      </c>
      <c r="AE983" t="s">
        <v>74</v>
      </c>
      <c r="AF983" t="s">
        <v>74</v>
      </c>
      <c r="AG983">
        <v>31</v>
      </c>
      <c r="AH983">
        <v>11</v>
      </c>
      <c r="AI983">
        <v>11</v>
      </c>
      <c r="AJ983">
        <v>1</v>
      </c>
      <c r="AK983">
        <v>2</v>
      </c>
      <c r="AL983" t="s">
        <v>535</v>
      </c>
      <c r="AM983" t="s">
        <v>536</v>
      </c>
      <c r="AN983" t="s">
        <v>9658</v>
      </c>
      <c r="AO983" t="s">
        <v>1474</v>
      </c>
      <c r="AP983" t="s">
        <v>9659</v>
      </c>
      <c r="AQ983" t="s">
        <v>74</v>
      </c>
      <c r="AR983" t="s">
        <v>1475</v>
      </c>
      <c r="AS983" t="s">
        <v>1476</v>
      </c>
      <c r="AT983" t="s">
        <v>9478</v>
      </c>
      <c r="AU983">
        <v>1991</v>
      </c>
      <c r="AV983">
        <v>21</v>
      </c>
      <c r="AW983">
        <v>10</v>
      </c>
      <c r="AX983" t="s">
        <v>74</v>
      </c>
      <c r="AY983" t="s">
        <v>74</v>
      </c>
      <c r="AZ983" t="s">
        <v>74</v>
      </c>
      <c r="BA983" t="s">
        <v>74</v>
      </c>
      <c r="BB983">
        <v>1515</v>
      </c>
      <c r="BC983">
        <v>1533</v>
      </c>
      <c r="BD983" t="s">
        <v>74</v>
      </c>
      <c r="BE983" t="s">
        <v>9660</v>
      </c>
      <c r="BF983" t="str">
        <f>HYPERLINK("http://dx.doi.org/10.1175/1520-0485(1991)021&lt;1515:VDOSVO&gt;2.0.CO;2","http://dx.doi.org/10.1175/1520-0485(1991)021&lt;1515:VDOSVO&gt;2.0.CO;2")</f>
        <v>http://dx.doi.org/10.1175/1520-0485(1991)021&lt;1515:VDOSVO&gt;2.0.CO;2</v>
      </c>
      <c r="BG983" t="s">
        <v>74</v>
      </c>
      <c r="BH983" t="s">
        <v>74</v>
      </c>
      <c r="BI983">
        <v>19</v>
      </c>
      <c r="BJ983" t="s">
        <v>584</v>
      </c>
      <c r="BK983" t="s">
        <v>92</v>
      </c>
      <c r="BL983" t="s">
        <v>584</v>
      </c>
      <c r="BM983" t="s">
        <v>9661</v>
      </c>
      <c r="BN983" t="s">
        <v>74</v>
      </c>
      <c r="BO983" t="s">
        <v>9662</v>
      </c>
      <c r="BP983" t="s">
        <v>74</v>
      </c>
      <c r="BQ983" t="s">
        <v>74</v>
      </c>
      <c r="BR983" t="s">
        <v>95</v>
      </c>
      <c r="BS983" t="s">
        <v>9663</v>
      </c>
      <c r="BT983" t="str">
        <f>HYPERLINK("https%3A%2F%2Fwww.webofscience.com%2Fwos%2Fwoscc%2Ffull-record%2FWOS:A1991GN97900002","View Full Record in Web of Science")</f>
        <v>View Full Record in Web of Science</v>
      </c>
    </row>
    <row r="984" spans="1:72" x14ac:dyDescent="0.15">
      <c r="A984" t="s">
        <v>72</v>
      </c>
      <c r="B984" t="s">
        <v>8076</v>
      </c>
      <c r="C984" t="s">
        <v>74</v>
      </c>
      <c r="D984" t="s">
        <v>74</v>
      </c>
      <c r="E984" t="s">
        <v>74</v>
      </c>
      <c r="F984" t="s">
        <v>8076</v>
      </c>
      <c r="G984" t="s">
        <v>74</v>
      </c>
      <c r="H984" t="s">
        <v>74</v>
      </c>
      <c r="I984" t="s">
        <v>9664</v>
      </c>
      <c r="J984" t="s">
        <v>8950</v>
      </c>
      <c r="K984" t="s">
        <v>74</v>
      </c>
      <c r="L984" t="s">
        <v>74</v>
      </c>
      <c r="M984" t="s">
        <v>77</v>
      </c>
      <c r="N984" t="s">
        <v>78</v>
      </c>
      <c r="O984" t="s">
        <v>74</v>
      </c>
      <c r="P984" t="s">
        <v>74</v>
      </c>
      <c r="Q984" t="s">
        <v>74</v>
      </c>
      <c r="R984" t="s">
        <v>74</v>
      </c>
      <c r="S984" t="s">
        <v>74</v>
      </c>
      <c r="T984" t="s">
        <v>9665</v>
      </c>
      <c r="U984" t="s">
        <v>9666</v>
      </c>
      <c r="V984" t="s">
        <v>9667</v>
      </c>
      <c r="W984" t="s">
        <v>706</v>
      </c>
      <c r="X984" t="s">
        <v>707</v>
      </c>
      <c r="Y984" t="s">
        <v>9668</v>
      </c>
      <c r="Z984" t="s">
        <v>74</v>
      </c>
      <c r="AA984" t="s">
        <v>74</v>
      </c>
      <c r="AB984" t="s">
        <v>74</v>
      </c>
      <c r="AC984" t="s">
        <v>74</v>
      </c>
      <c r="AD984" t="s">
        <v>74</v>
      </c>
      <c r="AE984" t="s">
        <v>74</v>
      </c>
      <c r="AF984" t="s">
        <v>74</v>
      </c>
      <c r="AG984">
        <v>40</v>
      </c>
      <c r="AH984">
        <v>14</v>
      </c>
      <c r="AI984">
        <v>17</v>
      </c>
      <c r="AJ984">
        <v>0</v>
      </c>
      <c r="AK984">
        <v>18</v>
      </c>
      <c r="AL984" t="s">
        <v>5098</v>
      </c>
      <c r="AM984" t="s">
        <v>1638</v>
      </c>
      <c r="AN984" t="s">
        <v>8956</v>
      </c>
      <c r="AO984" t="s">
        <v>8957</v>
      </c>
      <c r="AP984" t="s">
        <v>74</v>
      </c>
      <c r="AQ984" t="s">
        <v>74</v>
      </c>
      <c r="AR984" t="s">
        <v>8958</v>
      </c>
      <c r="AS984" t="s">
        <v>8959</v>
      </c>
      <c r="AT984" t="s">
        <v>9478</v>
      </c>
      <c r="AU984">
        <v>1991</v>
      </c>
      <c r="AV984">
        <v>138</v>
      </c>
      <c r="AW984">
        <v>6</v>
      </c>
      <c r="AX984" t="s">
        <v>74</v>
      </c>
      <c r="AY984" t="s">
        <v>74</v>
      </c>
      <c r="AZ984" t="s">
        <v>74</v>
      </c>
      <c r="BA984" t="s">
        <v>74</v>
      </c>
      <c r="BB984">
        <v>667</v>
      </c>
      <c r="BC984">
        <v>673</v>
      </c>
      <c r="BD984" t="s">
        <v>74</v>
      </c>
      <c r="BE984" t="s">
        <v>9669</v>
      </c>
      <c r="BF984" t="str">
        <f>HYPERLINK("http://dx.doi.org/10.1016/S0176-1617(11)81313-1","http://dx.doi.org/10.1016/S0176-1617(11)81313-1")</f>
        <v>http://dx.doi.org/10.1016/S0176-1617(11)81313-1</v>
      </c>
      <c r="BG984" t="s">
        <v>74</v>
      </c>
      <c r="BH984" t="s">
        <v>74</v>
      </c>
      <c r="BI984">
        <v>7</v>
      </c>
      <c r="BJ984" t="s">
        <v>1642</v>
      </c>
      <c r="BK984" t="s">
        <v>92</v>
      </c>
      <c r="BL984" t="s">
        <v>1642</v>
      </c>
      <c r="BM984" t="s">
        <v>9670</v>
      </c>
      <c r="BN984" t="s">
        <v>74</v>
      </c>
      <c r="BO984" t="s">
        <v>74</v>
      </c>
      <c r="BP984" t="s">
        <v>74</v>
      </c>
      <c r="BQ984" t="s">
        <v>74</v>
      </c>
      <c r="BR984" t="s">
        <v>95</v>
      </c>
      <c r="BS984" t="s">
        <v>9671</v>
      </c>
      <c r="BT984" t="str">
        <f>HYPERLINK("https%3A%2F%2Fwww.webofscience.com%2Fwos%2Fwoscc%2Ffull-record%2FWOS:A1991GN53100007","View Full Record in Web of Science")</f>
        <v>View Full Record in Web of Science</v>
      </c>
    </row>
    <row r="985" spans="1:72" x14ac:dyDescent="0.15">
      <c r="A985" t="s">
        <v>72</v>
      </c>
      <c r="B985" t="s">
        <v>9672</v>
      </c>
      <c r="C985" t="s">
        <v>74</v>
      </c>
      <c r="D985" t="s">
        <v>74</v>
      </c>
      <c r="E985" t="s">
        <v>74</v>
      </c>
      <c r="F985" t="s">
        <v>9672</v>
      </c>
      <c r="G985" t="s">
        <v>74</v>
      </c>
      <c r="H985" t="s">
        <v>74</v>
      </c>
      <c r="I985" t="s">
        <v>9673</v>
      </c>
      <c r="J985" t="s">
        <v>2873</v>
      </c>
      <c r="K985" t="s">
        <v>74</v>
      </c>
      <c r="L985" t="s">
        <v>74</v>
      </c>
      <c r="M985" t="s">
        <v>77</v>
      </c>
      <c r="N985" t="s">
        <v>78</v>
      </c>
      <c r="O985" t="s">
        <v>74</v>
      </c>
      <c r="P985" t="s">
        <v>74</v>
      </c>
      <c r="Q985" t="s">
        <v>74</v>
      </c>
      <c r="R985" t="s">
        <v>74</v>
      </c>
      <c r="S985" t="s">
        <v>74</v>
      </c>
      <c r="T985" t="s">
        <v>74</v>
      </c>
      <c r="U985" t="s">
        <v>9674</v>
      </c>
      <c r="V985" t="s">
        <v>9675</v>
      </c>
      <c r="W985" t="s">
        <v>9676</v>
      </c>
      <c r="X985" t="s">
        <v>9677</v>
      </c>
      <c r="Y985" t="s">
        <v>9678</v>
      </c>
      <c r="Z985" t="s">
        <v>74</v>
      </c>
      <c r="AA985" t="s">
        <v>2878</v>
      </c>
      <c r="AB985" t="s">
        <v>2879</v>
      </c>
      <c r="AC985" t="s">
        <v>74</v>
      </c>
      <c r="AD985" t="s">
        <v>74</v>
      </c>
      <c r="AE985" t="s">
        <v>74</v>
      </c>
      <c r="AF985" t="s">
        <v>74</v>
      </c>
      <c r="AG985">
        <v>40</v>
      </c>
      <c r="AH985">
        <v>89</v>
      </c>
      <c r="AI985">
        <v>95</v>
      </c>
      <c r="AJ985">
        <v>1</v>
      </c>
      <c r="AK985">
        <v>18</v>
      </c>
      <c r="AL985" t="s">
        <v>1496</v>
      </c>
      <c r="AM985" t="s">
        <v>84</v>
      </c>
      <c r="AN985" t="s">
        <v>1497</v>
      </c>
      <c r="AO985" t="s">
        <v>2880</v>
      </c>
      <c r="AP985" t="s">
        <v>74</v>
      </c>
      <c r="AQ985" t="s">
        <v>74</v>
      </c>
      <c r="AR985" t="s">
        <v>2881</v>
      </c>
      <c r="AS985" t="s">
        <v>2882</v>
      </c>
      <c r="AT985" t="s">
        <v>9478</v>
      </c>
      <c r="AU985">
        <v>1991</v>
      </c>
      <c r="AV985">
        <v>225</v>
      </c>
      <c r="AW985" t="s">
        <v>74</v>
      </c>
      <c r="AX985">
        <v>2</v>
      </c>
      <c r="AY985" t="s">
        <v>74</v>
      </c>
      <c r="AZ985" t="s">
        <v>74</v>
      </c>
      <c r="BA985" t="s">
        <v>74</v>
      </c>
      <c r="BB985">
        <v>177</v>
      </c>
      <c r="BC985">
        <v>199</v>
      </c>
      <c r="BD985" t="s">
        <v>74</v>
      </c>
      <c r="BE985" t="s">
        <v>9679</v>
      </c>
      <c r="BF985" t="str">
        <f>HYPERLINK("http://dx.doi.org/10.1111/j.1469-7998.1991.tb03810.x","http://dx.doi.org/10.1111/j.1469-7998.1991.tb03810.x")</f>
        <v>http://dx.doi.org/10.1111/j.1469-7998.1991.tb03810.x</v>
      </c>
      <c r="BG985" t="s">
        <v>74</v>
      </c>
      <c r="BH985" t="s">
        <v>74</v>
      </c>
      <c r="BI985">
        <v>23</v>
      </c>
      <c r="BJ985" t="s">
        <v>243</v>
      </c>
      <c r="BK985" t="s">
        <v>92</v>
      </c>
      <c r="BL985" t="s">
        <v>243</v>
      </c>
      <c r="BM985" t="s">
        <v>9680</v>
      </c>
      <c r="BN985" t="s">
        <v>74</v>
      </c>
      <c r="BO985" t="s">
        <v>74</v>
      </c>
      <c r="BP985" t="s">
        <v>74</v>
      </c>
      <c r="BQ985" t="s">
        <v>74</v>
      </c>
      <c r="BR985" t="s">
        <v>95</v>
      </c>
      <c r="BS985" t="s">
        <v>9681</v>
      </c>
      <c r="BT985" t="str">
        <f>HYPERLINK("https%3A%2F%2Fwww.webofscience.com%2Fwos%2Fwoscc%2Ffull-record%2FWOS:A1991GU27400001","View Full Record in Web of Science")</f>
        <v>View Full Record in Web of Science</v>
      </c>
    </row>
    <row r="986" spans="1:72" x14ac:dyDescent="0.15">
      <c r="A986" t="s">
        <v>72</v>
      </c>
      <c r="B986" t="s">
        <v>9682</v>
      </c>
      <c r="C986" t="s">
        <v>74</v>
      </c>
      <c r="D986" t="s">
        <v>74</v>
      </c>
      <c r="E986" t="s">
        <v>74</v>
      </c>
      <c r="F986" t="s">
        <v>9682</v>
      </c>
      <c r="G986" t="s">
        <v>74</v>
      </c>
      <c r="H986" t="s">
        <v>74</v>
      </c>
      <c r="I986" t="s">
        <v>9683</v>
      </c>
      <c r="J986" t="s">
        <v>417</v>
      </c>
      <c r="K986" t="s">
        <v>74</v>
      </c>
      <c r="L986" t="s">
        <v>74</v>
      </c>
      <c r="M986" t="s">
        <v>77</v>
      </c>
      <c r="N986" t="s">
        <v>78</v>
      </c>
      <c r="O986" t="s">
        <v>74</v>
      </c>
      <c r="P986" t="s">
        <v>74</v>
      </c>
      <c r="Q986" t="s">
        <v>74</v>
      </c>
      <c r="R986" t="s">
        <v>74</v>
      </c>
      <c r="S986" t="s">
        <v>74</v>
      </c>
      <c r="T986" t="s">
        <v>74</v>
      </c>
      <c r="U986" t="s">
        <v>9684</v>
      </c>
      <c r="V986" t="s">
        <v>9685</v>
      </c>
      <c r="W986" t="s">
        <v>9686</v>
      </c>
      <c r="X986" t="s">
        <v>9687</v>
      </c>
      <c r="Y986" t="s">
        <v>9688</v>
      </c>
      <c r="Z986" t="s">
        <v>74</v>
      </c>
      <c r="AA986" t="s">
        <v>74</v>
      </c>
      <c r="AB986" t="s">
        <v>74</v>
      </c>
      <c r="AC986" t="s">
        <v>74</v>
      </c>
      <c r="AD986" t="s">
        <v>74</v>
      </c>
      <c r="AE986" t="s">
        <v>74</v>
      </c>
      <c r="AF986" t="s">
        <v>74</v>
      </c>
      <c r="AG986">
        <v>33</v>
      </c>
      <c r="AH986">
        <v>78</v>
      </c>
      <c r="AI986">
        <v>83</v>
      </c>
      <c r="AJ986">
        <v>0</v>
      </c>
      <c r="AK986">
        <v>11</v>
      </c>
      <c r="AL986" t="s">
        <v>424</v>
      </c>
      <c r="AM986" t="s">
        <v>425</v>
      </c>
      <c r="AN986" t="s">
        <v>426</v>
      </c>
      <c r="AO986" t="s">
        <v>427</v>
      </c>
      <c r="AP986" t="s">
        <v>74</v>
      </c>
      <c r="AQ986" t="s">
        <v>74</v>
      </c>
      <c r="AR986" t="s">
        <v>429</v>
      </c>
      <c r="AS986" t="s">
        <v>430</v>
      </c>
      <c r="AT986" t="s">
        <v>9478</v>
      </c>
      <c r="AU986">
        <v>1991</v>
      </c>
      <c r="AV986">
        <v>77</v>
      </c>
      <c r="AW986">
        <v>1</v>
      </c>
      <c r="AX986" t="s">
        <v>74</v>
      </c>
      <c r="AY986" t="s">
        <v>74</v>
      </c>
      <c r="AZ986" t="s">
        <v>74</v>
      </c>
      <c r="BA986" t="s">
        <v>74</v>
      </c>
      <c r="BB986">
        <v>1</v>
      </c>
      <c r="BC986">
        <v>6</v>
      </c>
      <c r="BD986" t="s">
        <v>74</v>
      </c>
      <c r="BE986" t="s">
        <v>9689</v>
      </c>
      <c r="BF986" t="str">
        <f>HYPERLINK("http://dx.doi.org/10.3354/meps077001","http://dx.doi.org/10.3354/meps077001")</f>
        <v>http://dx.doi.org/10.3354/meps077001</v>
      </c>
      <c r="BG986" t="s">
        <v>74</v>
      </c>
      <c r="BH986" t="s">
        <v>74</v>
      </c>
      <c r="BI986">
        <v>6</v>
      </c>
      <c r="BJ986" t="s">
        <v>432</v>
      </c>
      <c r="BK986" t="s">
        <v>92</v>
      </c>
      <c r="BL986" t="s">
        <v>433</v>
      </c>
      <c r="BM986" t="s">
        <v>9690</v>
      </c>
      <c r="BN986" t="s">
        <v>74</v>
      </c>
      <c r="BO986" t="s">
        <v>1112</v>
      </c>
      <c r="BP986" t="s">
        <v>74</v>
      </c>
      <c r="BQ986" t="s">
        <v>74</v>
      </c>
      <c r="BR986" t="s">
        <v>95</v>
      </c>
      <c r="BS986" t="s">
        <v>9691</v>
      </c>
      <c r="BT986" t="str">
        <f>HYPERLINK("https%3A%2F%2Fwww.webofscience.com%2Fwos%2Fwoscc%2Ffull-record%2FWOS:A1991GP09800001","View Full Record in Web of Science")</f>
        <v>View Full Record in Web of Science</v>
      </c>
    </row>
    <row r="987" spans="1:72" x14ac:dyDescent="0.15">
      <c r="A987" t="s">
        <v>72</v>
      </c>
      <c r="B987" t="s">
        <v>9692</v>
      </c>
      <c r="C987" t="s">
        <v>74</v>
      </c>
      <c r="D987" t="s">
        <v>74</v>
      </c>
      <c r="E987" t="s">
        <v>74</v>
      </c>
      <c r="F987" t="s">
        <v>9692</v>
      </c>
      <c r="G987" t="s">
        <v>74</v>
      </c>
      <c r="H987" t="s">
        <v>74</v>
      </c>
      <c r="I987" t="s">
        <v>9693</v>
      </c>
      <c r="J987" t="s">
        <v>417</v>
      </c>
      <c r="K987" t="s">
        <v>74</v>
      </c>
      <c r="L987" t="s">
        <v>74</v>
      </c>
      <c r="M987" t="s">
        <v>77</v>
      </c>
      <c r="N987" t="s">
        <v>78</v>
      </c>
      <c r="O987" t="s">
        <v>74</v>
      </c>
      <c r="P987" t="s">
        <v>74</v>
      </c>
      <c r="Q987" t="s">
        <v>74</v>
      </c>
      <c r="R987" t="s">
        <v>74</v>
      </c>
      <c r="S987" t="s">
        <v>74</v>
      </c>
      <c r="T987" t="s">
        <v>74</v>
      </c>
      <c r="U987" t="s">
        <v>74</v>
      </c>
      <c r="V987" t="s">
        <v>9694</v>
      </c>
      <c r="W987" t="s">
        <v>74</v>
      </c>
      <c r="X987" t="s">
        <v>74</v>
      </c>
      <c r="Y987" t="s">
        <v>9695</v>
      </c>
      <c r="Z987" t="s">
        <v>74</v>
      </c>
      <c r="AA987" t="s">
        <v>74</v>
      </c>
      <c r="AB987" t="s">
        <v>74</v>
      </c>
      <c r="AC987" t="s">
        <v>74</v>
      </c>
      <c r="AD987" t="s">
        <v>74</v>
      </c>
      <c r="AE987" t="s">
        <v>74</v>
      </c>
      <c r="AF987" t="s">
        <v>74</v>
      </c>
      <c r="AG987">
        <v>53</v>
      </c>
      <c r="AH987">
        <v>27</v>
      </c>
      <c r="AI987">
        <v>28</v>
      </c>
      <c r="AJ987">
        <v>1</v>
      </c>
      <c r="AK987">
        <v>20</v>
      </c>
      <c r="AL987" t="s">
        <v>424</v>
      </c>
      <c r="AM987" t="s">
        <v>425</v>
      </c>
      <c r="AN987" t="s">
        <v>426</v>
      </c>
      <c r="AO987" t="s">
        <v>427</v>
      </c>
      <c r="AP987" t="s">
        <v>428</v>
      </c>
      <c r="AQ987" t="s">
        <v>74</v>
      </c>
      <c r="AR987" t="s">
        <v>429</v>
      </c>
      <c r="AS987" t="s">
        <v>430</v>
      </c>
      <c r="AT987" t="s">
        <v>9478</v>
      </c>
      <c r="AU987">
        <v>1991</v>
      </c>
      <c r="AV987">
        <v>77</v>
      </c>
      <c r="AW987">
        <v>1</v>
      </c>
      <c r="AX987" t="s">
        <v>74</v>
      </c>
      <c r="AY987" t="s">
        <v>74</v>
      </c>
      <c r="AZ987" t="s">
        <v>74</v>
      </c>
      <c r="BA987" t="s">
        <v>74</v>
      </c>
      <c r="BB987">
        <v>65</v>
      </c>
      <c r="BC987">
        <v>84</v>
      </c>
      <c r="BD987" t="s">
        <v>74</v>
      </c>
      <c r="BE987" t="s">
        <v>9696</v>
      </c>
      <c r="BF987" t="str">
        <f>HYPERLINK("http://dx.doi.org/10.3354/meps077065","http://dx.doi.org/10.3354/meps077065")</f>
        <v>http://dx.doi.org/10.3354/meps077065</v>
      </c>
      <c r="BG987" t="s">
        <v>74</v>
      </c>
      <c r="BH987" t="s">
        <v>74</v>
      </c>
      <c r="BI987">
        <v>20</v>
      </c>
      <c r="BJ987" t="s">
        <v>432</v>
      </c>
      <c r="BK987" t="s">
        <v>92</v>
      </c>
      <c r="BL987" t="s">
        <v>433</v>
      </c>
      <c r="BM987" t="s">
        <v>9690</v>
      </c>
      <c r="BN987" t="s">
        <v>74</v>
      </c>
      <c r="BO987" t="s">
        <v>1112</v>
      </c>
      <c r="BP987" t="s">
        <v>74</v>
      </c>
      <c r="BQ987" t="s">
        <v>74</v>
      </c>
      <c r="BR987" t="s">
        <v>95</v>
      </c>
      <c r="BS987" t="s">
        <v>9697</v>
      </c>
      <c r="BT987" t="str">
        <f>HYPERLINK("https%3A%2F%2Fwww.webofscience.com%2Fwos%2Fwoscc%2Ffull-record%2FWOS:A1991GP09800007","View Full Record in Web of Science")</f>
        <v>View Full Record in Web of Science</v>
      </c>
    </row>
    <row r="988" spans="1:72" x14ac:dyDescent="0.15">
      <c r="A988" t="s">
        <v>72</v>
      </c>
      <c r="B988" t="s">
        <v>9698</v>
      </c>
      <c r="C988" t="s">
        <v>74</v>
      </c>
      <c r="D988" t="s">
        <v>74</v>
      </c>
      <c r="E988" t="s">
        <v>74</v>
      </c>
      <c r="F988" t="s">
        <v>9698</v>
      </c>
      <c r="G988" t="s">
        <v>74</v>
      </c>
      <c r="H988" t="s">
        <v>74</v>
      </c>
      <c r="I988" t="s">
        <v>9699</v>
      </c>
      <c r="J988" t="s">
        <v>9700</v>
      </c>
      <c r="K988" t="s">
        <v>74</v>
      </c>
      <c r="L988" t="s">
        <v>74</v>
      </c>
      <c r="M988" t="s">
        <v>77</v>
      </c>
      <c r="N988" t="s">
        <v>78</v>
      </c>
      <c r="O988" t="s">
        <v>74</v>
      </c>
      <c r="P988" t="s">
        <v>74</v>
      </c>
      <c r="Q988" t="s">
        <v>74</v>
      </c>
      <c r="R988" t="s">
        <v>74</v>
      </c>
      <c r="S988" t="s">
        <v>74</v>
      </c>
      <c r="T988" t="s">
        <v>74</v>
      </c>
      <c r="U988" t="s">
        <v>9701</v>
      </c>
      <c r="V988" t="s">
        <v>9702</v>
      </c>
      <c r="W988" t="s">
        <v>74</v>
      </c>
      <c r="X988" t="s">
        <v>74</v>
      </c>
      <c r="Y988" t="s">
        <v>9703</v>
      </c>
      <c r="Z988" t="s">
        <v>74</v>
      </c>
      <c r="AA988" t="s">
        <v>9704</v>
      </c>
      <c r="AB988" t="s">
        <v>9705</v>
      </c>
      <c r="AC988" t="s">
        <v>74</v>
      </c>
      <c r="AD988" t="s">
        <v>74</v>
      </c>
      <c r="AE988" t="s">
        <v>74</v>
      </c>
      <c r="AF988" t="s">
        <v>74</v>
      </c>
      <c r="AG988">
        <v>100</v>
      </c>
      <c r="AH988">
        <v>11</v>
      </c>
      <c r="AI988">
        <v>14</v>
      </c>
      <c r="AJ988">
        <v>0</v>
      </c>
      <c r="AK988">
        <v>0</v>
      </c>
      <c r="AL988" t="s">
        <v>9706</v>
      </c>
      <c r="AM988" t="s">
        <v>9707</v>
      </c>
      <c r="AN988" t="s">
        <v>9708</v>
      </c>
      <c r="AO988" t="s">
        <v>9709</v>
      </c>
      <c r="AP988" t="s">
        <v>74</v>
      </c>
      <c r="AQ988" t="s">
        <v>74</v>
      </c>
      <c r="AR988" t="s">
        <v>9710</v>
      </c>
      <c r="AS988" t="s">
        <v>9711</v>
      </c>
      <c r="AT988" t="s">
        <v>9712</v>
      </c>
      <c r="AU988">
        <v>1991</v>
      </c>
      <c r="AV988">
        <v>22</v>
      </c>
      <c r="AW988">
        <v>4</v>
      </c>
      <c r="AX988" t="s">
        <v>74</v>
      </c>
      <c r="AY988" t="s">
        <v>74</v>
      </c>
      <c r="AZ988" t="s">
        <v>74</v>
      </c>
      <c r="BA988" t="s">
        <v>74</v>
      </c>
      <c r="BB988">
        <v>395</v>
      </c>
      <c r="BC988">
        <v>431</v>
      </c>
      <c r="BD988" t="s">
        <v>74</v>
      </c>
      <c r="BE988" t="s">
        <v>9713</v>
      </c>
      <c r="BF988" t="str">
        <f>HYPERLINK("http://dx.doi.org/10.1080/00908329109545967","http://dx.doi.org/10.1080/00908329109545967")</f>
        <v>http://dx.doi.org/10.1080/00908329109545967</v>
      </c>
      <c r="BG988" t="s">
        <v>74</v>
      </c>
      <c r="BH988" t="s">
        <v>74</v>
      </c>
      <c r="BI988">
        <v>37</v>
      </c>
      <c r="BJ988" t="s">
        <v>3803</v>
      </c>
      <c r="BK988" t="s">
        <v>226</v>
      </c>
      <c r="BL988" t="s">
        <v>3804</v>
      </c>
      <c r="BM988" t="s">
        <v>9714</v>
      </c>
      <c r="BN988" t="s">
        <v>74</v>
      </c>
      <c r="BO988" t="s">
        <v>74</v>
      </c>
      <c r="BP988" t="s">
        <v>74</v>
      </c>
      <c r="BQ988" t="s">
        <v>74</v>
      </c>
      <c r="BR988" t="s">
        <v>95</v>
      </c>
      <c r="BS988" t="s">
        <v>9715</v>
      </c>
      <c r="BT988" t="str">
        <f>HYPERLINK("https%3A%2F%2Fwww.webofscience.com%2Fwos%2Fwoscc%2Ffull-record%2FWOS:A1991HL93800006","View Full Record in Web of Science")</f>
        <v>View Full Record in Web of Science</v>
      </c>
    </row>
    <row r="989" spans="1:72" x14ac:dyDescent="0.15">
      <c r="A989" t="s">
        <v>72</v>
      </c>
      <c r="B989" t="s">
        <v>9716</v>
      </c>
      <c r="C989" t="s">
        <v>74</v>
      </c>
      <c r="D989" t="s">
        <v>74</v>
      </c>
      <c r="E989" t="s">
        <v>74</v>
      </c>
      <c r="F989" t="s">
        <v>9716</v>
      </c>
      <c r="G989" t="s">
        <v>74</v>
      </c>
      <c r="H989" t="s">
        <v>74</v>
      </c>
      <c r="I989" t="s">
        <v>9717</v>
      </c>
      <c r="J989" t="s">
        <v>2323</v>
      </c>
      <c r="K989" t="s">
        <v>74</v>
      </c>
      <c r="L989" t="s">
        <v>74</v>
      </c>
      <c r="M989" t="s">
        <v>77</v>
      </c>
      <c r="N989" t="s">
        <v>647</v>
      </c>
      <c r="O989" t="s">
        <v>9718</v>
      </c>
      <c r="P989" t="s">
        <v>9411</v>
      </c>
      <c r="Q989" t="s">
        <v>6808</v>
      </c>
      <c r="R989" t="s">
        <v>74</v>
      </c>
      <c r="S989" t="s">
        <v>74</v>
      </c>
      <c r="T989" t="s">
        <v>74</v>
      </c>
      <c r="U989" t="s">
        <v>9719</v>
      </c>
      <c r="V989" t="s">
        <v>9720</v>
      </c>
      <c r="W989" t="s">
        <v>74</v>
      </c>
      <c r="X989" t="s">
        <v>74</v>
      </c>
      <c r="Y989" t="s">
        <v>9721</v>
      </c>
      <c r="Z989" t="s">
        <v>74</v>
      </c>
      <c r="AA989" t="s">
        <v>74</v>
      </c>
      <c r="AB989" t="s">
        <v>74</v>
      </c>
      <c r="AC989" t="s">
        <v>74</v>
      </c>
      <c r="AD989" t="s">
        <v>74</v>
      </c>
      <c r="AE989" t="s">
        <v>74</v>
      </c>
      <c r="AF989" t="s">
        <v>74</v>
      </c>
      <c r="AG989">
        <v>108</v>
      </c>
      <c r="AH989">
        <v>20</v>
      </c>
      <c r="AI989">
        <v>20</v>
      </c>
      <c r="AJ989">
        <v>0</v>
      </c>
      <c r="AK989">
        <v>2</v>
      </c>
      <c r="AL989" t="s">
        <v>271</v>
      </c>
      <c r="AM989" t="s">
        <v>272</v>
      </c>
      <c r="AN989" t="s">
        <v>273</v>
      </c>
      <c r="AO989" t="s">
        <v>2328</v>
      </c>
      <c r="AP989" t="s">
        <v>74</v>
      </c>
      <c r="AQ989" t="s">
        <v>74</v>
      </c>
      <c r="AR989" t="s">
        <v>2329</v>
      </c>
      <c r="AS989" t="s">
        <v>2330</v>
      </c>
      <c r="AT989" t="s">
        <v>9478</v>
      </c>
      <c r="AU989">
        <v>1991</v>
      </c>
      <c r="AV989">
        <v>87</v>
      </c>
      <c r="AW989" t="s">
        <v>1164</v>
      </c>
      <c r="AX989" t="s">
        <v>74</v>
      </c>
      <c r="AY989" t="s">
        <v>74</v>
      </c>
      <c r="AZ989" t="s">
        <v>74</v>
      </c>
      <c r="BA989" t="s">
        <v>74</v>
      </c>
      <c r="BB989">
        <v>137</v>
      </c>
      <c r="BC989">
        <v>154</v>
      </c>
      <c r="BD989" t="s">
        <v>74</v>
      </c>
      <c r="BE989" t="s">
        <v>9722</v>
      </c>
      <c r="BF989" t="str">
        <f>HYPERLINK("http://dx.doi.org/10.1016/0031-0182(91)90133-C","http://dx.doi.org/10.1016/0031-0182(91)90133-C")</f>
        <v>http://dx.doi.org/10.1016/0031-0182(91)90133-C</v>
      </c>
      <c r="BG989" t="s">
        <v>74</v>
      </c>
      <c r="BH989" t="s">
        <v>74</v>
      </c>
      <c r="BI989">
        <v>18</v>
      </c>
      <c r="BJ989" t="s">
        <v>2332</v>
      </c>
      <c r="BK989" t="s">
        <v>661</v>
      </c>
      <c r="BL989" t="s">
        <v>2333</v>
      </c>
      <c r="BM989" t="s">
        <v>9723</v>
      </c>
      <c r="BN989" t="s">
        <v>74</v>
      </c>
      <c r="BO989" t="s">
        <v>74</v>
      </c>
      <c r="BP989" t="s">
        <v>74</v>
      </c>
      <c r="BQ989" t="s">
        <v>74</v>
      </c>
      <c r="BR989" t="s">
        <v>95</v>
      </c>
      <c r="BS989" t="s">
        <v>9724</v>
      </c>
      <c r="BT989" t="str">
        <f>HYPERLINK("https%3A%2F%2Fwww.webofscience.com%2Fwos%2Fwoscc%2Ffull-record%2FWOS:A1991GU68500007","View Full Record in Web of Science")</f>
        <v>View Full Record in Web of Science</v>
      </c>
    </row>
    <row r="990" spans="1:72" x14ac:dyDescent="0.15">
      <c r="A990" t="s">
        <v>72</v>
      </c>
      <c r="B990" t="s">
        <v>9725</v>
      </c>
      <c r="C990" t="s">
        <v>74</v>
      </c>
      <c r="D990" t="s">
        <v>74</v>
      </c>
      <c r="E990" t="s">
        <v>74</v>
      </c>
      <c r="F990" t="s">
        <v>9725</v>
      </c>
      <c r="G990" t="s">
        <v>74</v>
      </c>
      <c r="H990" t="s">
        <v>74</v>
      </c>
      <c r="I990" t="s">
        <v>9726</v>
      </c>
      <c r="J990" t="s">
        <v>2323</v>
      </c>
      <c r="K990" t="s">
        <v>74</v>
      </c>
      <c r="L990" t="s">
        <v>74</v>
      </c>
      <c r="M990" t="s">
        <v>77</v>
      </c>
      <c r="N990" t="s">
        <v>647</v>
      </c>
      <c r="O990" t="s">
        <v>9718</v>
      </c>
      <c r="P990" t="s">
        <v>9411</v>
      </c>
      <c r="Q990" t="s">
        <v>6808</v>
      </c>
      <c r="R990" t="s">
        <v>74</v>
      </c>
      <c r="S990" t="s">
        <v>74</v>
      </c>
      <c r="T990" t="s">
        <v>74</v>
      </c>
      <c r="U990" t="s">
        <v>9727</v>
      </c>
      <c r="V990" t="s">
        <v>9728</v>
      </c>
      <c r="W990" t="s">
        <v>74</v>
      </c>
      <c r="X990" t="s">
        <v>74</v>
      </c>
      <c r="Y990" t="s">
        <v>9729</v>
      </c>
      <c r="Z990" t="s">
        <v>74</v>
      </c>
      <c r="AA990" t="s">
        <v>74</v>
      </c>
      <c r="AB990" t="s">
        <v>74</v>
      </c>
      <c r="AC990" t="s">
        <v>74</v>
      </c>
      <c r="AD990" t="s">
        <v>74</v>
      </c>
      <c r="AE990" t="s">
        <v>74</v>
      </c>
      <c r="AF990" t="s">
        <v>74</v>
      </c>
      <c r="AG990">
        <v>260</v>
      </c>
      <c r="AH990">
        <v>116</v>
      </c>
      <c r="AI990">
        <v>128</v>
      </c>
      <c r="AJ990">
        <v>0</v>
      </c>
      <c r="AK990">
        <v>8</v>
      </c>
      <c r="AL990" t="s">
        <v>271</v>
      </c>
      <c r="AM990" t="s">
        <v>272</v>
      </c>
      <c r="AN990" t="s">
        <v>273</v>
      </c>
      <c r="AO990" t="s">
        <v>2328</v>
      </c>
      <c r="AP990" t="s">
        <v>74</v>
      </c>
      <c r="AQ990" t="s">
        <v>74</v>
      </c>
      <c r="AR990" t="s">
        <v>2329</v>
      </c>
      <c r="AS990" t="s">
        <v>2330</v>
      </c>
      <c r="AT990" t="s">
        <v>9478</v>
      </c>
      <c r="AU990">
        <v>1991</v>
      </c>
      <c r="AV990">
        <v>87</v>
      </c>
      <c r="AW990" t="s">
        <v>1164</v>
      </c>
      <c r="AX990" t="s">
        <v>74</v>
      </c>
      <c r="AY990" t="s">
        <v>74</v>
      </c>
      <c r="AZ990" t="s">
        <v>74</v>
      </c>
      <c r="BA990" t="s">
        <v>74</v>
      </c>
      <c r="BB990">
        <v>155</v>
      </c>
      <c r="BC990">
        <v>189</v>
      </c>
      <c r="BD990" t="s">
        <v>74</v>
      </c>
      <c r="BE990" t="s">
        <v>9730</v>
      </c>
      <c r="BF990" t="str">
        <f>HYPERLINK("http://dx.doi.org/10.1016/0031-0182(91)90134-D","http://dx.doi.org/10.1016/0031-0182(91)90134-D")</f>
        <v>http://dx.doi.org/10.1016/0031-0182(91)90134-D</v>
      </c>
      <c r="BG990" t="s">
        <v>74</v>
      </c>
      <c r="BH990" t="s">
        <v>74</v>
      </c>
      <c r="BI990">
        <v>35</v>
      </c>
      <c r="BJ990" t="s">
        <v>2332</v>
      </c>
      <c r="BK990" t="s">
        <v>661</v>
      </c>
      <c r="BL990" t="s">
        <v>2333</v>
      </c>
      <c r="BM990" t="s">
        <v>9723</v>
      </c>
      <c r="BN990" t="s">
        <v>74</v>
      </c>
      <c r="BO990" t="s">
        <v>74</v>
      </c>
      <c r="BP990" t="s">
        <v>74</v>
      </c>
      <c r="BQ990" t="s">
        <v>74</v>
      </c>
      <c r="BR990" t="s">
        <v>95</v>
      </c>
      <c r="BS990" t="s">
        <v>9731</v>
      </c>
      <c r="BT990" t="str">
        <f>HYPERLINK("https%3A%2F%2Fwww.webofscience.com%2Fwos%2Fwoscc%2Ffull-record%2FWOS:A1991GU68500008","View Full Record in Web of Science")</f>
        <v>View Full Record in Web of Science</v>
      </c>
    </row>
    <row r="991" spans="1:72" x14ac:dyDescent="0.15">
      <c r="A991" t="s">
        <v>72</v>
      </c>
      <c r="B991" t="s">
        <v>9732</v>
      </c>
      <c r="C991" t="s">
        <v>74</v>
      </c>
      <c r="D991" t="s">
        <v>74</v>
      </c>
      <c r="E991" t="s">
        <v>74</v>
      </c>
      <c r="F991" t="s">
        <v>9732</v>
      </c>
      <c r="G991" t="s">
        <v>74</v>
      </c>
      <c r="H991" t="s">
        <v>74</v>
      </c>
      <c r="I991" t="s">
        <v>9733</v>
      </c>
      <c r="J991" t="s">
        <v>5526</v>
      </c>
      <c r="K991" t="s">
        <v>74</v>
      </c>
      <c r="L991" t="s">
        <v>74</v>
      </c>
      <c r="M991" t="s">
        <v>77</v>
      </c>
      <c r="N991" t="s">
        <v>78</v>
      </c>
      <c r="O991" t="s">
        <v>74</v>
      </c>
      <c r="P991" t="s">
        <v>74</v>
      </c>
      <c r="Q991" t="s">
        <v>74</v>
      </c>
      <c r="R991" t="s">
        <v>74</v>
      </c>
      <c r="S991" t="s">
        <v>74</v>
      </c>
      <c r="T991" t="s">
        <v>74</v>
      </c>
      <c r="U991" t="s">
        <v>9734</v>
      </c>
      <c r="V991" t="s">
        <v>9735</v>
      </c>
      <c r="W991" t="s">
        <v>9736</v>
      </c>
      <c r="X991" t="s">
        <v>9737</v>
      </c>
      <c r="Y991" t="s">
        <v>9738</v>
      </c>
      <c r="Z991" t="s">
        <v>74</v>
      </c>
      <c r="AA991" t="s">
        <v>9739</v>
      </c>
      <c r="AB991" t="s">
        <v>74</v>
      </c>
      <c r="AC991" t="s">
        <v>74</v>
      </c>
      <c r="AD991" t="s">
        <v>74</v>
      </c>
      <c r="AE991" t="s">
        <v>74</v>
      </c>
      <c r="AF991" t="s">
        <v>74</v>
      </c>
      <c r="AG991">
        <v>26</v>
      </c>
      <c r="AH991">
        <v>21</v>
      </c>
      <c r="AI991">
        <v>21</v>
      </c>
      <c r="AJ991">
        <v>0</v>
      </c>
      <c r="AK991">
        <v>0</v>
      </c>
      <c r="AL991" t="s">
        <v>255</v>
      </c>
      <c r="AM991" t="s">
        <v>84</v>
      </c>
      <c r="AN991" t="s">
        <v>256</v>
      </c>
      <c r="AO991" t="s">
        <v>5533</v>
      </c>
      <c r="AP991" t="s">
        <v>74</v>
      </c>
      <c r="AQ991" t="s">
        <v>74</v>
      </c>
      <c r="AR991" t="s">
        <v>5534</v>
      </c>
      <c r="AS991" t="s">
        <v>5535</v>
      </c>
      <c r="AT991" t="s">
        <v>9478</v>
      </c>
      <c r="AU991">
        <v>1991</v>
      </c>
      <c r="AV991">
        <v>39</v>
      </c>
      <c r="AW991">
        <v>10</v>
      </c>
      <c r="AX991" t="s">
        <v>74</v>
      </c>
      <c r="AY991" t="s">
        <v>74</v>
      </c>
      <c r="AZ991" t="s">
        <v>74</v>
      </c>
      <c r="BA991" t="s">
        <v>74</v>
      </c>
      <c r="BB991">
        <v>1421</v>
      </c>
      <c r="BC991">
        <v>1434</v>
      </c>
      <c r="BD991" t="s">
        <v>74</v>
      </c>
      <c r="BE991" t="s">
        <v>9740</v>
      </c>
      <c r="BF991" t="str">
        <f>HYPERLINK("http://dx.doi.org/10.1016/0032-0633(91)90021-2","http://dx.doi.org/10.1016/0032-0633(91)90021-2")</f>
        <v>http://dx.doi.org/10.1016/0032-0633(91)90021-2</v>
      </c>
      <c r="BG991" t="s">
        <v>74</v>
      </c>
      <c r="BH991" t="s">
        <v>74</v>
      </c>
      <c r="BI991">
        <v>14</v>
      </c>
      <c r="BJ991" t="s">
        <v>2817</v>
      </c>
      <c r="BK991" t="s">
        <v>92</v>
      </c>
      <c r="BL991" t="s">
        <v>2817</v>
      </c>
      <c r="BM991" t="s">
        <v>9741</v>
      </c>
      <c r="BN991" t="s">
        <v>74</v>
      </c>
      <c r="BO991" t="s">
        <v>74</v>
      </c>
      <c r="BP991" t="s">
        <v>74</v>
      </c>
      <c r="BQ991" t="s">
        <v>74</v>
      </c>
      <c r="BR991" t="s">
        <v>95</v>
      </c>
      <c r="BS991" t="s">
        <v>9742</v>
      </c>
      <c r="BT991" t="str">
        <f>HYPERLINK("https%3A%2F%2Fwww.webofscience.com%2Fwos%2Fwoscc%2Ffull-record%2FWOS:A1991GT35900009","View Full Record in Web of Science")</f>
        <v>View Full Record in Web of Science</v>
      </c>
    </row>
    <row r="992" spans="1:72" x14ac:dyDescent="0.15">
      <c r="A992" t="s">
        <v>72</v>
      </c>
      <c r="B992" t="s">
        <v>9743</v>
      </c>
      <c r="C992" t="s">
        <v>74</v>
      </c>
      <c r="D992" t="s">
        <v>74</v>
      </c>
      <c r="E992" t="s">
        <v>74</v>
      </c>
      <c r="F992" t="s">
        <v>9743</v>
      </c>
      <c r="G992" t="s">
        <v>74</v>
      </c>
      <c r="H992" t="s">
        <v>74</v>
      </c>
      <c r="I992" t="s">
        <v>9744</v>
      </c>
      <c r="J992" t="s">
        <v>646</v>
      </c>
      <c r="K992" t="s">
        <v>74</v>
      </c>
      <c r="L992" t="s">
        <v>74</v>
      </c>
      <c r="M992" t="s">
        <v>77</v>
      </c>
      <c r="N992" t="s">
        <v>78</v>
      </c>
      <c r="O992" t="s">
        <v>74</v>
      </c>
      <c r="P992" t="s">
        <v>74</v>
      </c>
      <c r="Q992" t="s">
        <v>74</v>
      </c>
      <c r="R992" t="s">
        <v>74</v>
      </c>
      <c r="S992" t="s">
        <v>74</v>
      </c>
      <c r="T992" t="s">
        <v>74</v>
      </c>
      <c r="U992" t="s">
        <v>9745</v>
      </c>
      <c r="V992" t="s">
        <v>9746</v>
      </c>
      <c r="W992" t="s">
        <v>9747</v>
      </c>
      <c r="X992" t="s">
        <v>3675</v>
      </c>
      <c r="Y992" t="s">
        <v>9748</v>
      </c>
      <c r="Z992" t="s">
        <v>74</v>
      </c>
      <c r="AA992" t="s">
        <v>74</v>
      </c>
      <c r="AB992" t="s">
        <v>74</v>
      </c>
      <c r="AC992" t="s">
        <v>74</v>
      </c>
      <c r="AD992" t="s">
        <v>74</v>
      </c>
      <c r="AE992" t="s">
        <v>74</v>
      </c>
      <c r="AF992" t="s">
        <v>74</v>
      </c>
      <c r="AG992">
        <v>45</v>
      </c>
      <c r="AH992">
        <v>5</v>
      </c>
      <c r="AI992">
        <v>5</v>
      </c>
      <c r="AJ992">
        <v>0</v>
      </c>
      <c r="AK992">
        <v>4</v>
      </c>
      <c r="AL992" t="s">
        <v>204</v>
      </c>
      <c r="AM992" t="s">
        <v>205</v>
      </c>
      <c r="AN992" t="s">
        <v>206</v>
      </c>
      <c r="AO992" t="s">
        <v>657</v>
      </c>
      <c r="AP992" t="s">
        <v>74</v>
      </c>
      <c r="AQ992" t="s">
        <v>74</v>
      </c>
      <c r="AR992" t="s">
        <v>658</v>
      </c>
      <c r="AS992" t="s">
        <v>659</v>
      </c>
      <c r="AT992" t="s">
        <v>9478</v>
      </c>
      <c r="AU992">
        <v>1991</v>
      </c>
      <c r="AV992">
        <v>11</v>
      </c>
      <c r="AW992">
        <v>6</v>
      </c>
      <c r="AX992" t="s">
        <v>74</v>
      </c>
      <c r="AY992" t="s">
        <v>74</v>
      </c>
      <c r="AZ992" t="s">
        <v>74</v>
      </c>
      <c r="BA992" t="s">
        <v>74</v>
      </c>
      <c r="BB992">
        <v>371</v>
      </c>
      <c r="BC992">
        <v>377</v>
      </c>
      <c r="BD992" t="s">
        <v>74</v>
      </c>
      <c r="BE992" t="s">
        <v>74</v>
      </c>
      <c r="BF992" t="s">
        <v>74</v>
      </c>
      <c r="BG992" t="s">
        <v>74</v>
      </c>
      <c r="BH992" t="s">
        <v>74</v>
      </c>
      <c r="BI992">
        <v>7</v>
      </c>
      <c r="BJ992" t="s">
        <v>660</v>
      </c>
      <c r="BK992" t="s">
        <v>92</v>
      </c>
      <c r="BL992" t="s">
        <v>662</v>
      </c>
      <c r="BM992" t="s">
        <v>9749</v>
      </c>
      <c r="BN992" t="s">
        <v>74</v>
      </c>
      <c r="BO992" t="s">
        <v>74</v>
      </c>
      <c r="BP992" t="s">
        <v>74</v>
      </c>
      <c r="BQ992" t="s">
        <v>74</v>
      </c>
      <c r="BR992" t="s">
        <v>95</v>
      </c>
      <c r="BS992" t="s">
        <v>9750</v>
      </c>
      <c r="BT992" t="str">
        <f>HYPERLINK("https%3A%2F%2Fwww.webofscience.com%2Fwos%2Fwoscc%2Ffull-record%2FWOS:A1991GM04900003","View Full Record in Web of Science")</f>
        <v>View Full Record in Web of Science</v>
      </c>
    </row>
    <row r="993" spans="1:72" x14ac:dyDescent="0.15">
      <c r="A993" t="s">
        <v>72</v>
      </c>
      <c r="B993" t="s">
        <v>9751</v>
      </c>
      <c r="C993" t="s">
        <v>74</v>
      </c>
      <c r="D993" t="s">
        <v>74</v>
      </c>
      <c r="E993" t="s">
        <v>74</v>
      </c>
      <c r="F993" t="s">
        <v>9751</v>
      </c>
      <c r="G993" t="s">
        <v>74</v>
      </c>
      <c r="H993" t="s">
        <v>74</v>
      </c>
      <c r="I993" t="s">
        <v>9752</v>
      </c>
      <c r="J993" t="s">
        <v>646</v>
      </c>
      <c r="K993" t="s">
        <v>74</v>
      </c>
      <c r="L993" t="s">
        <v>74</v>
      </c>
      <c r="M993" t="s">
        <v>77</v>
      </c>
      <c r="N993" t="s">
        <v>337</v>
      </c>
      <c r="O993" t="s">
        <v>74</v>
      </c>
      <c r="P993" t="s">
        <v>74</v>
      </c>
      <c r="Q993" t="s">
        <v>74</v>
      </c>
      <c r="R993" t="s">
        <v>74</v>
      </c>
      <c r="S993" t="s">
        <v>74</v>
      </c>
      <c r="T993" t="s">
        <v>74</v>
      </c>
      <c r="U993" t="s">
        <v>9753</v>
      </c>
      <c r="V993" t="s">
        <v>9754</v>
      </c>
      <c r="W993" t="s">
        <v>9755</v>
      </c>
      <c r="X993" t="s">
        <v>770</v>
      </c>
      <c r="Y993" t="s">
        <v>74</v>
      </c>
      <c r="Z993" t="s">
        <v>74</v>
      </c>
      <c r="AA993" t="s">
        <v>74</v>
      </c>
      <c r="AB993" t="s">
        <v>74</v>
      </c>
      <c r="AC993" t="s">
        <v>74</v>
      </c>
      <c r="AD993" t="s">
        <v>74</v>
      </c>
      <c r="AE993" t="s">
        <v>74</v>
      </c>
      <c r="AF993" t="s">
        <v>74</v>
      </c>
      <c r="AG993">
        <v>10</v>
      </c>
      <c r="AH993">
        <v>13</v>
      </c>
      <c r="AI993">
        <v>13</v>
      </c>
      <c r="AJ993">
        <v>0</v>
      </c>
      <c r="AK993">
        <v>3</v>
      </c>
      <c r="AL993" t="s">
        <v>204</v>
      </c>
      <c r="AM993" t="s">
        <v>205</v>
      </c>
      <c r="AN993" t="s">
        <v>206</v>
      </c>
      <c r="AO993" t="s">
        <v>657</v>
      </c>
      <c r="AP993" t="s">
        <v>74</v>
      </c>
      <c r="AQ993" t="s">
        <v>74</v>
      </c>
      <c r="AR993" t="s">
        <v>658</v>
      </c>
      <c r="AS993" t="s">
        <v>659</v>
      </c>
      <c r="AT993" t="s">
        <v>9478</v>
      </c>
      <c r="AU993">
        <v>1991</v>
      </c>
      <c r="AV993">
        <v>11</v>
      </c>
      <c r="AW993">
        <v>6</v>
      </c>
      <c r="AX993" t="s">
        <v>74</v>
      </c>
      <c r="AY993" t="s">
        <v>74</v>
      </c>
      <c r="AZ993" t="s">
        <v>74</v>
      </c>
      <c r="BA993" t="s">
        <v>74</v>
      </c>
      <c r="BB993">
        <v>379</v>
      </c>
      <c r="BC993">
        <v>383</v>
      </c>
      <c r="BD993" t="s">
        <v>74</v>
      </c>
      <c r="BE993" t="s">
        <v>74</v>
      </c>
      <c r="BF993" t="s">
        <v>74</v>
      </c>
      <c r="BG993" t="s">
        <v>74</v>
      </c>
      <c r="BH993" t="s">
        <v>74</v>
      </c>
      <c r="BI993">
        <v>5</v>
      </c>
      <c r="BJ993" t="s">
        <v>660</v>
      </c>
      <c r="BK993" t="s">
        <v>92</v>
      </c>
      <c r="BL993" t="s">
        <v>662</v>
      </c>
      <c r="BM993" t="s">
        <v>9749</v>
      </c>
      <c r="BN993" t="s">
        <v>74</v>
      </c>
      <c r="BO993" t="s">
        <v>74</v>
      </c>
      <c r="BP993" t="s">
        <v>74</v>
      </c>
      <c r="BQ993" t="s">
        <v>74</v>
      </c>
      <c r="BR993" t="s">
        <v>95</v>
      </c>
      <c r="BS993" t="s">
        <v>9756</v>
      </c>
      <c r="BT993" t="str">
        <f>HYPERLINK("https%3A%2F%2Fwww.webofscience.com%2Fwos%2Fwoscc%2Ffull-record%2FWOS:A1991GM04900004","View Full Record in Web of Science")</f>
        <v>View Full Record in Web of Science</v>
      </c>
    </row>
    <row r="994" spans="1:72" x14ac:dyDescent="0.15">
      <c r="A994" t="s">
        <v>72</v>
      </c>
      <c r="B994" t="s">
        <v>9757</v>
      </c>
      <c r="C994" t="s">
        <v>74</v>
      </c>
      <c r="D994" t="s">
        <v>74</v>
      </c>
      <c r="E994" t="s">
        <v>74</v>
      </c>
      <c r="F994" t="s">
        <v>9757</v>
      </c>
      <c r="G994" t="s">
        <v>74</v>
      </c>
      <c r="H994" t="s">
        <v>74</v>
      </c>
      <c r="I994" t="s">
        <v>9758</v>
      </c>
      <c r="J994" t="s">
        <v>646</v>
      </c>
      <c r="K994" t="s">
        <v>74</v>
      </c>
      <c r="L994" t="s">
        <v>74</v>
      </c>
      <c r="M994" t="s">
        <v>77</v>
      </c>
      <c r="N994" t="s">
        <v>78</v>
      </c>
      <c r="O994" t="s">
        <v>74</v>
      </c>
      <c r="P994" t="s">
        <v>74</v>
      </c>
      <c r="Q994" t="s">
        <v>74</v>
      </c>
      <c r="R994" t="s">
        <v>74</v>
      </c>
      <c r="S994" t="s">
        <v>74</v>
      </c>
      <c r="T994" t="s">
        <v>74</v>
      </c>
      <c r="U994" t="s">
        <v>9759</v>
      </c>
      <c r="V994" t="s">
        <v>9760</v>
      </c>
      <c r="W994" t="s">
        <v>9761</v>
      </c>
      <c r="X994" t="s">
        <v>1189</v>
      </c>
      <c r="Y994" t="s">
        <v>9762</v>
      </c>
      <c r="Z994" t="s">
        <v>74</v>
      </c>
      <c r="AA994" t="s">
        <v>74</v>
      </c>
      <c r="AB994" t="s">
        <v>74</v>
      </c>
      <c r="AC994" t="s">
        <v>74</v>
      </c>
      <c r="AD994" t="s">
        <v>74</v>
      </c>
      <c r="AE994" t="s">
        <v>74</v>
      </c>
      <c r="AF994" t="s">
        <v>74</v>
      </c>
      <c r="AG994">
        <v>42</v>
      </c>
      <c r="AH994">
        <v>30</v>
      </c>
      <c r="AI994">
        <v>31</v>
      </c>
      <c r="AJ994">
        <v>0</v>
      </c>
      <c r="AK994">
        <v>8</v>
      </c>
      <c r="AL994" t="s">
        <v>204</v>
      </c>
      <c r="AM994" t="s">
        <v>205</v>
      </c>
      <c r="AN994" t="s">
        <v>206</v>
      </c>
      <c r="AO994" t="s">
        <v>657</v>
      </c>
      <c r="AP994" t="s">
        <v>74</v>
      </c>
      <c r="AQ994" t="s">
        <v>74</v>
      </c>
      <c r="AR994" t="s">
        <v>658</v>
      </c>
      <c r="AS994" t="s">
        <v>659</v>
      </c>
      <c r="AT994" t="s">
        <v>9478</v>
      </c>
      <c r="AU994">
        <v>1991</v>
      </c>
      <c r="AV994">
        <v>11</v>
      </c>
      <c r="AW994">
        <v>6</v>
      </c>
      <c r="AX994" t="s">
        <v>74</v>
      </c>
      <c r="AY994" t="s">
        <v>74</v>
      </c>
      <c r="AZ994" t="s">
        <v>74</v>
      </c>
      <c r="BA994" t="s">
        <v>74</v>
      </c>
      <c r="BB994">
        <v>393</v>
      </c>
      <c r="BC994">
        <v>401</v>
      </c>
      <c r="BD994" t="s">
        <v>74</v>
      </c>
      <c r="BE994" t="s">
        <v>74</v>
      </c>
      <c r="BF994" t="s">
        <v>74</v>
      </c>
      <c r="BG994" t="s">
        <v>74</v>
      </c>
      <c r="BH994" t="s">
        <v>74</v>
      </c>
      <c r="BI994">
        <v>9</v>
      </c>
      <c r="BJ994" t="s">
        <v>660</v>
      </c>
      <c r="BK994" t="s">
        <v>92</v>
      </c>
      <c r="BL994" t="s">
        <v>662</v>
      </c>
      <c r="BM994" t="s">
        <v>9749</v>
      </c>
      <c r="BN994" t="s">
        <v>74</v>
      </c>
      <c r="BO994" t="s">
        <v>74</v>
      </c>
      <c r="BP994" t="s">
        <v>74</v>
      </c>
      <c r="BQ994" t="s">
        <v>74</v>
      </c>
      <c r="BR994" t="s">
        <v>95</v>
      </c>
      <c r="BS994" t="s">
        <v>9763</v>
      </c>
      <c r="BT994" t="str">
        <f>HYPERLINK("https%3A%2F%2Fwww.webofscience.com%2Fwos%2Fwoscc%2Ffull-record%2FWOS:A1991GM04900006","View Full Record in Web of Science")</f>
        <v>View Full Record in Web of Science</v>
      </c>
    </row>
    <row r="995" spans="1:72" x14ac:dyDescent="0.15">
      <c r="A995" t="s">
        <v>72</v>
      </c>
      <c r="B995" t="s">
        <v>9764</v>
      </c>
      <c r="C995" t="s">
        <v>74</v>
      </c>
      <c r="D995" t="s">
        <v>74</v>
      </c>
      <c r="E995" t="s">
        <v>74</v>
      </c>
      <c r="F995" t="s">
        <v>9764</v>
      </c>
      <c r="G995" t="s">
        <v>74</v>
      </c>
      <c r="H995" t="s">
        <v>74</v>
      </c>
      <c r="I995" t="s">
        <v>9765</v>
      </c>
      <c r="J995" t="s">
        <v>646</v>
      </c>
      <c r="K995" t="s">
        <v>74</v>
      </c>
      <c r="L995" t="s">
        <v>74</v>
      </c>
      <c r="M995" t="s">
        <v>77</v>
      </c>
      <c r="N995" t="s">
        <v>78</v>
      </c>
      <c r="O995" t="s">
        <v>74</v>
      </c>
      <c r="P995" t="s">
        <v>74</v>
      </c>
      <c r="Q995" t="s">
        <v>74</v>
      </c>
      <c r="R995" t="s">
        <v>74</v>
      </c>
      <c r="S995" t="s">
        <v>74</v>
      </c>
      <c r="T995" t="s">
        <v>74</v>
      </c>
      <c r="U995" t="s">
        <v>9766</v>
      </c>
      <c r="V995" t="s">
        <v>9767</v>
      </c>
      <c r="W995" t="s">
        <v>9768</v>
      </c>
      <c r="X995" t="s">
        <v>9769</v>
      </c>
      <c r="Y995" t="s">
        <v>9770</v>
      </c>
      <c r="Z995" t="s">
        <v>74</v>
      </c>
      <c r="AA995" t="s">
        <v>74</v>
      </c>
      <c r="AB995" t="s">
        <v>74</v>
      </c>
      <c r="AC995" t="s">
        <v>74</v>
      </c>
      <c r="AD995" t="s">
        <v>74</v>
      </c>
      <c r="AE995" t="s">
        <v>74</v>
      </c>
      <c r="AF995" t="s">
        <v>74</v>
      </c>
      <c r="AG995">
        <v>31</v>
      </c>
      <c r="AH995">
        <v>12</v>
      </c>
      <c r="AI995">
        <v>14</v>
      </c>
      <c r="AJ995">
        <v>0</v>
      </c>
      <c r="AK995">
        <v>2</v>
      </c>
      <c r="AL995" t="s">
        <v>204</v>
      </c>
      <c r="AM995" t="s">
        <v>205</v>
      </c>
      <c r="AN995" t="s">
        <v>206</v>
      </c>
      <c r="AO995" t="s">
        <v>657</v>
      </c>
      <c r="AP995" t="s">
        <v>74</v>
      </c>
      <c r="AQ995" t="s">
        <v>74</v>
      </c>
      <c r="AR995" t="s">
        <v>658</v>
      </c>
      <c r="AS995" t="s">
        <v>659</v>
      </c>
      <c r="AT995" t="s">
        <v>9478</v>
      </c>
      <c r="AU995">
        <v>1991</v>
      </c>
      <c r="AV995">
        <v>11</v>
      </c>
      <c r="AW995">
        <v>6</v>
      </c>
      <c r="AX995" t="s">
        <v>74</v>
      </c>
      <c r="AY995" t="s">
        <v>74</v>
      </c>
      <c r="AZ995" t="s">
        <v>74</v>
      </c>
      <c r="BA995" t="s">
        <v>74</v>
      </c>
      <c r="BB995">
        <v>403</v>
      </c>
      <c r="BC995">
        <v>413</v>
      </c>
      <c r="BD995" t="s">
        <v>74</v>
      </c>
      <c r="BE995" t="s">
        <v>74</v>
      </c>
      <c r="BF995" t="s">
        <v>74</v>
      </c>
      <c r="BG995" t="s">
        <v>74</v>
      </c>
      <c r="BH995" t="s">
        <v>74</v>
      </c>
      <c r="BI995">
        <v>11</v>
      </c>
      <c r="BJ995" t="s">
        <v>660</v>
      </c>
      <c r="BK995" t="s">
        <v>92</v>
      </c>
      <c r="BL995" t="s">
        <v>662</v>
      </c>
      <c r="BM995" t="s">
        <v>9749</v>
      </c>
      <c r="BN995" t="s">
        <v>74</v>
      </c>
      <c r="BO995" t="s">
        <v>74</v>
      </c>
      <c r="BP995" t="s">
        <v>74</v>
      </c>
      <c r="BQ995" t="s">
        <v>74</v>
      </c>
      <c r="BR995" t="s">
        <v>95</v>
      </c>
      <c r="BS995" t="s">
        <v>9771</v>
      </c>
      <c r="BT995" t="str">
        <f>HYPERLINK("https%3A%2F%2Fwww.webofscience.com%2Fwos%2Fwoscc%2Ffull-record%2FWOS:A1991GM04900007","View Full Record in Web of Science")</f>
        <v>View Full Record in Web of Science</v>
      </c>
    </row>
    <row r="996" spans="1:72" x14ac:dyDescent="0.15">
      <c r="A996" t="s">
        <v>72</v>
      </c>
      <c r="B996" t="s">
        <v>9772</v>
      </c>
      <c r="C996" t="s">
        <v>74</v>
      </c>
      <c r="D996" t="s">
        <v>74</v>
      </c>
      <c r="E996" t="s">
        <v>74</v>
      </c>
      <c r="F996" t="s">
        <v>9772</v>
      </c>
      <c r="G996" t="s">
        <v>74</v>
      </c>
      <c r="H996" t="s">
        <v>74</v>
      </c>
      <c r="I996" t="s">
        <v>9773</v>
      </c>
      <c r="J996" t="s">
        <v>9774</v>
      </c>
      <c r="K996" t="s">
        <v>74</v>
      </c>
      <c r="L996" t="s">
        <v>74</v>
      </c>
      <c r="M996" t="s">
        <v>77</v>
      </c>
      <c r="N996" t="s">
        <v>647</v>
      </c>
      <c r="O996" t="s">
        <v>9775</v>
      </c>
      <c r="P996" t="s">
        <v>9776</v>
      </c>
      <c r="Q996" t="s">
        <v>7625</v>
      </c>
      <c r="R996" t="s">
        <v>74</v>
      </c>
      <c r="S996" t="s">
        <v>74</v>
      </c>
      <c r="T996" t="s">
        <v>74</v>
      </c>
      <c r="U996" t="s">
        <v>9777</v>
      </c>
      <c r="V996" t="s">
        <v>9778</v>
      </c>
      <c r="W996" t="s">
        <v>9779</v>
      </c>
      <c r="X996" t="s">
        <v>9780</v>
      </c>
      <c r="Y996" t="s">
        <v>9781</v>
      </c>
      <c r="Z996" t="s">
        <v>74</v>
      </c>
      <c r="AA996" t="s">
        <v>74</v>
      </c>
      <c r="AB996" t="s">
        <v>74</v>
      </c>
      <c r="AC996" t="s">
        <v>74</v>
      </c>
      <c r="AD996" t="s">
        <v>74</v>
      </c>
      <c r="AE996" t="s">
        <v>74</v>
      </c>
      <c r="AF996" t="s">
        <v>74</v>
      </c>
      <c r="AG996">
        <v>9</v>
      </c>
      <c r="AH996">
        <v>58</v>
      </c>
      <c r="AI996">
        <v>58</v>
      </c>
      <c r="AJ996">
        <v>0</v>
      </c>
      <c r="AK996">
        <v>3</v>
      </c>
      <c r="AL996" t="s">
        <v>83</v>
      </c>
      <c r="AM996" t="s">
        <v>84</v>
      </c>
      <c r="AN996" t="s">
        <v>85</v>
      </c>
      <c r="AO996" t="s">
        <v>9782</v>
      </c>
      <c r="AP996" t="s">
        <v>74</v>
      </c>
      <c r="AQ996" t="s">
        <v>74</v>
      </c>
      <c r="AR996" t="s">
        <v>9783</v>
      </c>
      <c r="AS996" t="s">
        <v>9784</v>
      </c>
      <c r="AT996" t="s">
        <v>9478</v>
      </c>
      <c r="AU996">
        <v>1991</v>
      </c>
      <c r="AV996">
        <v>63</v>
      </c>
      <c r="AW996">
        <v>10</v>
      </c>
      <c r="AX996" t="s">
        <v>74</v>
      </c>
      <c r="AY996" t="s">
        <v>74</v>
      </c>
      <c r="AZ996" t="s">
        <v>74</v>
      </c>
      <c r="BA996" t="s">
        <v>74</v>
      </c>
      <c r="BB996">
        <v>1449</v>
      </c>
      <c r="BC996">
        <v>1454</v>
      </c>
      <c r="BD996" t="s">
        <v>74</v>
      </c>
      <c r="BE996" t="s">
        <v>9785</v>
      </c>
      <c r="BF996" t="str">
        <f>HYPERLINK("http://dx.doi.org/10.1351/pac199163101449","http://dx.doi.org/10.1351/pac199163101449")</f>
        <v>http://dx.doi.org/10.1351/pac199163101449</v>
      </c>
      <c r="BG996" t="s">
        <v>74</v>
      </c>
      <c r="BH996" t="s">
        <v>74</v>
      </c>
      <c r="BI996">
        <v>6</v>
      </c>
      <c r="BJ996" t="s">
        <v>3781</v>
      </c>
      <c r="BK996" t="s">
        <v>661</v>
      </c>
      <c r="BL996" t="s">
        <v>1157</v>
      </c>
      <c r="BM996" t="s">
        <v>9786</v>
      </c>
      <c r="BN996" t="s">
        <v>74</v>
      </c>
      <c r="BO996" t="s">
        <v>1112</v>
      </c>
      <c r="BP996" t="s">
        <v>74</v>
      </c>
      <c r="BQ996" t="s">
        <v>74</v>
      </c>
      <c r="BR996" t="s">
        <v>95</v>
      </c>
      <c r="BS996" t="s">
        <v>9787</v>
      </c>
      <c r="BT996" t="str">
        <f>HYPERLINK("https%3A%2F%2Fwww.webofscience.com%2Fwos%2Fwoscc%2Ffull-record%2FWOS:A1991GN09900018","View Full Record in Web of Science")</f>
        <v>View Full Record in Web of Science</v>
      </c>
    </row>
    <row r="997" spans="1:72" x14ac:dyDescent="0.15">
      <c r="A997" t="s">
        <v>72</v>
      </c>
      <c r="B997" t="s">
        <v>9788</v>
      </c>
      <c r="C997" t="s">
        <v>74</v>
      </c>
      <c r="D997" t="s">
        <v>74</v>
      </c>
      <c r="E997" t="s">
        <v>74</v>
      </c>
      <c r="F997" t="s">
        <v>9788</v>
      </c>
      <c r="G997" t="s">
        <v>74</v>
      </c>
      <c r="H997" t="s">
        <v>74</v>
      </c>
      <c r="I997" t="s">
        <v>9789</v>
      </c>
      <c r="J997" t="s">
        <v>3717</v>
      </c>
      <c r="K997" t="s">
        <v>74</v>
      </c>
      <c r="L997" t="s">
        <v>74</v>
      </c>
      <c r="M997" t="s">
        <v>77</v>
      </c>
      <c r="N997" t="s">
        <v>647</v>
      </c>
      <c r="O997" t="s">
        <v>9790</v>
      </c>
      <c r="P997" t="s">
        <v>9791</v>
      </c>
      <c r="Q997" t="s">
        <v>9792</v>
      </c>
      <c r="R997" t="s">
        <v>74</v>
      </c>
      <c r="S997" t="s">
        <v>9793</v>
      </c>
      <c r="T997" t="s">
        <v>74</v>
      </c>
      <c r="U997" t="s">
        <v>74</v>
      </c>
      <c r="V997" t="s">
        <v>9794</v>
      </c>
      <c r="W997" t="s">
        <v>74</v>
      </c>
      <c r="X997" t="s">
        <v>74</v>
      </c>
      <c r="Y997" t="s">
        <v>9795</v>
      </c>
      <c r="Z997" t="s">
        <v>74</v>
      </c>
      <c r="AA997" t="s">
        <v>74</v>
      </c>
      <c r="AB997" t="s">
        <v>74</v>
      </c>
      <c r="AC997" t="s">
        <v>74</v>
      </c>
      <c r="AD997" t="s">
        <v>74</v>
      </c>
      <c r="AE997" t="s">
        <v>74</v>
      </c>
      <c r="AF997" t="s">
        <v>74</v>
      </c>
      <c r="AG997">
        <v>45</v>
      </c>
      <c r="AH997">
        <v>1</v>
      </c>
      <c r="AI997">
        <v>2</v>
      </c>
      <c r="AJ997">
        <v>0</v>
      </c>
      <c r="AK997">
        <v>1</v>
      </c>
      <c r="AL997" t="s">
        <v>271</v>
      </c>
      <c r="AM997" t="s">
        <v>272</v>
      </c>
      <c r="AN997" t="s">
        <v>273</v>
      </c>
      <c r="AO997" t="s">
        <v>3726</v>
      </c>
      <c r="AP997" t="s">
        <v>74</v>
      </c>
      <c r="AQ997" t="s">
        <v>74</v>
      </c>
      <c r="AR997" t="s">
        <v>3727</v>
      </c>
      <c r="AS997" t="s">
        <v>3728</v>
      </c>
      <c r="AT997" t="s">
        <v>9796</v>
      </c>
      <c r="AU997">
        <v>1991</v>
      </c>
      <c r="AV997">
        <v>108</v>
      </c>
      <c r="AW997" t="s">
        <v>295</v>
      </c>
      <c r="AX997" t="s">
        <v>74</v>
      </c>
      <c r="AY997" t="s">
        <v>74</v>
      </c>
      <c r="AZ997" t="s">
        <v>74</v>
      </c>
      <c r="BA997" t="s">
        <v>74</v>
      </c>
      <c r="BB997">
        <v>87</v>
      </c>
      <c r="BC997">
        <v>96</v>
      </c>
      <c r="BD997" t="s">
        <v>74</v>
      </c>
      <c r="BE997" t="s">
        <v>9797</v>
      </c>
      <c r="BF997" t="str">
        <f>HYPERLINK("http://dx.doi.org/10.1016/0048-9697(91)90236-8","http://dx.doi.org/10.1016/0048-9697(91)90236-8")</f>
        <v>http://dx.doi.org/10.1016/0048-9697(91)90236-8</v>
      </c>
      <c r="BG997" t="s">
        <v>74</v>
      </c>
      <c r="BH997" t="s">
        <v>74</v>
      </c>
      <c r="BI997">
        <v>10</v>
      </c>
      <c r="BJ997" t="s">
        <v>3362</v>
      </c>
      <c r="BK997" t="s">
        <v>9798</v>
      </c>
      <c r="BL997" t="s">
        <v>3363</v>
      </c>
      <c r="BM997" t="s">
        <v>9799</v>
      </c>
      <c r="BN997" t="s">
        <v>74</v>
      </c>
      <c r="BO997" t="s">
        <v>74</v>
      </c>
      <c r="BP997" t="s">
        <v>74</v>
      </c>
      <c r="BQ997" t="s">
        <v>74</v>
      </c>
      <c r="BR997" t="s">
        <v>95</v>
      </c>
      <c r="BS997" t="s">
        <v>9800</v>
      </c>
      <c r="BT997" t="str">
        <f>HYPERLINK("https%3A%2F%2Fwww.webofscience.com%2Fwos%2Fwoscc%2Ffull-record%2FWOS:A1991GL80200009","View Full Record in Web of Science")</f>
        <v>View Full Record in Web of Science</v>
      </c>
    </row>
    <row r="998" spans="1:72" x14ac:dyDescent="0.15">
      <c r="A998" t="s">
        <v>72</v>
      </c>
      <c r="B998" t="s">
        <v>9801</v>
      </c>
      <c r="C998" t="s">
        <v>74</v>
      </c>
      <c r="D998" t="s">
        <v>74</v>
      </c>
      <c r="E998" t="s">
        <v>74</v>
      </c>
      <c r="F998" t="s">
        <v>9801</v>
      </c>
      <c r="G998" t="s">
        <v>74</v>
      </c>
      <c r="H998" t="s">
        <v>74</v>
      </c>
      <c r="I998" t="s">
        <v>9802</v>
      </c>
      <c r="J998" t="s">
        <v>1204</v>
      </c>
      <c r="K998" t="s">
        <v>74</v>
      </c>
      <c r="L998" t="s">
        <v>74</v>
      </c>
      <c r="M998" t="s">
        <v>77</v>
      </c>
      <c r="N998" t="s">
        <v>156</v>
      </c>
      <c r="O998" t="s">
        <v>74</v>
      </c>
      <c r="P998" t="s">
        <v>74</v>
      </c>
      <c r="Q998" t="s">
        <v>74</v>
      </c>
      <c r="R998" t="s">
        <v>74</v>
      </c>
      <c r="S998" t="s">
        <v>74</v>
      </c>
      <c r="T998" t="s">
        <v>74</v>
      </c>
      <c r="U998" t="s">
        <v>74</v>
      </c>
      <c r="V998" t="s">
        <v>74</v>
      </c>
      <c r="W998" t="s">
        <v>74</v>
      </c>
      <c r="X998" t="s">
        <v>74</v>
      </c>
      <c r="Y998" t="s">
        <v>74</v>
      </c>
      <c r="Z998" t="s">
        <v>74</v>
      </c>
      <c r="AA998" t="s">
        <v>74</v>
      </c>
      <c r="AB998" t="s">
        <v>74</v>
      </c>
      <c r="AC998" t="s">
        <v>74</v>
      </c>
      <c r="AD998" t="s">
        <v>74</v>
      </c>
      <c r="AE998" t="s">
        <v>74</v>
      </c>
      <c r="AF998" t="s">
        <v>74</v>
      </c>
      <c r="AG998">
        <v>0</v>
      </c>
      <c r="AH998">
        <v>0</v>
      </c>
      <c r="AI998">
        <v>0</v>
      </c>
      <c r="AJ998">
        <v>0</v>
      </c>
      <c r="AK998">
        <v>0</v>
      </c>
      <c r="AL998" t="s">
        <v>1777</v>
      </c>
      <c r="AM998" t="s">
        <v>501</v>
      </c>
      <c r="AN998" t="s">
        <v>1778</v>
      </c>
      <c r="AO998" t="s">
        <v>1208</v>
      </c>
      <c r="AP998" t="s">
        <v>74</v>
      </c>
      <c r="AQ998" t="s">
        <v>74</v>
      </c>
      <c r="AR998" t="s">
        <v>1209</v>
      </c>
      <c r="AS998" t="s">
        <v>1210</v>
      </c>
      <c r="AT998" t="s">
        <v>9803</v>
      </c>
      <c r="AU998">
        <v>1991</v>
      </c>
      <c r="AV998">
        <v>131</v>
      </c>
      <c r="AW998">
        <v>1788</v>
      </c>
      <c r="AX998" t="s">
        <v>74</v>
      </c>
      <c r="AY998" t="s">
        <v>74</v>
      </c>
      <c r="AZ998" t="s">
        <v>74</v>
      </c>
      <c r="BA998" t="s">
        <v>74</v>
      </c>
      <c r="BB998">
        <v>13</v>
      </c>
      <c r="BC998">
        <v>13</v>
      </c>
      <c r="BD998" t="s">
        <v>74</v>
      </c>
      <c r="BE998" t="s">
        <v>74</v>
      </c>
      <c r="BF998" t="s">
        <v>74</v>
      </c>
      <c r="BG998" t="s">
        <v>74</v>
      </c>
      <c r="BH998" t="s">
        <v>74</v>
      </c>
      <c r="BI998">
        <v>1</v>
      </c>
      <c r="BJ998" t="s">
        <v>850</v>
      </c>
      <c r="BK998" t="s">
        <v>92</v>
      </c>
      <c r="BL998" t="s">
        <v>851</v>
      </c>
      <c r="BM998" t="s">
        <v>9804</v>
      </c>
      <c r="BN998" t="s">
        <v>74</v>
      </c>
      <c r="BO998" t="s">
        <v>74</v>
      </c>
      <c r="BP998" t="s">
        <v>74</v>
      </c>
      <c r="BQ998" t="s">
        <v>74</v>
      </c>
      <c r="BR998" t="s">
        <v>95</v>
      </c>
      <c r="BS998" t="s">
        <v>9805</v>
      </c>
      <c r="BT998" t="str">
        <f>HYPERLINK("https%3A%2F%2Fwww.webofscience.com%2Fwos%2Fwoscc%2Ffull-record%2FWOS:A1991GG90200005","View Full Record in Web of Science")</f>
        <v>View Full Record in Web of Science</v>
      </c>
    </row>
    <row r="999" spans="1:72" x14ac:dyDescent="0.15">
      <c r="A999" t="s">
        <v>72</v>
      </c>
      <c r="B999" t="s">
        <v>9806</v>
      </c>
      <c r="C999" t="s">
        <v>74</v>
      </c>
      <c r="D999" t="s">
        <v>74</v>
      </c>
      <c r="E999" t="s">
        <v>74</v>
      </c>
      <c r="F999" t="s">
        <v>9806</v>
      </c>
      <c r="G999" t="s">
        <v>74</v>
      </c>
      <c r="H999" t="s">
        <v>74</v>
      </c>
      <c r="I999" t="s">
        <v>9807</v>
      </c>
      <c r="J999" t="s">
        <v>1726</v>
      </c>
      <c r="K999" t="s">
        <v>74</v>
      </c>
      <c r="L999" t="s">
        <v>74</v>
      </c>
      <c r="M999" t="s">
        <v>77</v>
      </c>
      <c r="N999" t="s">
        <v>1317</v>
      </c>
      <c r="O999" t="s">
        <v>74</v>
      </c>
      <c r="P999" t="s">
        <v>74</v>
      </c>
      <c r="Q999" t="s">
        <v>74</v>
      </c>
      <c r="R999" t="s">
        <v>74</v>
      </c>
      <c r="S999" t="s">
        <v>74</v>
      </c>
      <c r="T999" t="s">
        <v>74</v>
      </c>
      <c r="U999" t="s">
        <v>9808</v>
      </c>
      <c r="V999" t="s">
        <v>74</v>
      </c>
      <c r="W999" t="s">
        <v>9809</v>
      </c>
      <c r="X999" t="s">
        <v>5499</v>
      </c>
      <c r="Y999" t="s">
        <v>9810</v>
      </c>
      <c r="Z999" t="s">
        <v>74</v>
      </c>
      <c r="AA999" t="s">
        <v>9811</v>
      </c>
      <c r="AB999" t="s">
        <v>9812</v>
      </c>
      <c r="AC999" t="s">
        <v>74</v>
      </c>
      <c r="AD999" t="s">
        <v>74</v>
      </c>
      <c r="AE999" t="s">
        <v>74</v>
      </c>
      <c r="AF999" t="s">
        <v>74</v>
      </c>
      <c r="AG999">
        <v>6</v>
      </c>
      <c r="AH999">
        <v>48</v>
      </c>
      <c r="AI999">
        <v>49</v>
      </c>
      <c r="AJ999">
        <v>0</v>
      </c>
      <c r="AK999">
        <v>5</v>
      </c>
      <c r="AL999" t="s">
        <v>1728</v>
      </c>
      <c r="AM999" t="s">
        <v>501</v>
      </c>
      <c r="AN999" t="s">
        <v>8705</v>
      </c>
      <c r="AO999" t="s">
        <v>1730</v>
      </c>
      <c r="AP999" t="s">
        <v>74</v>
      </c>
      <c r="AQ999" t="s">
        <v>74</v>
      </c>
      <c r="AR999" t="s">
        <v>1726</v>
      </c>
      <c r="AS999" t="s">
        <v>1731</v>
      </c>
      <c r="AT999" t="s">
        <v>9813</v>
      </c>
      <c r="AU999">
        <v>1991</v>
      </c>
      <c r="AV999">
        <v>353</v>
      </c>
      <c r="AW999">
        <v>6342</v>
      </c>
      <c r="AX999" t="s">
        <v>74</v>
      </c>
      <c r="AY999" t="s">
        <v>74</v>
      </c>
      <c r="AZ999" t="s">
        <v>74</v>
      </c>
      <c r="BA999" t="s">
        <v>74</v>
      </c>
      <c r="BB999">
        <v>310</v>
      </c>
      <c r="BC999">
        <v>310</v>
      </c>
      <c r="BD999" t="s">
        <v>74</v>
      </c>
      <c r="BE999" t="s">
        <v>9814</v>
      </c>
      <c r="BF999" t="str">
        <f>HYPERLINK("http://dx.doi.org/10.1038/353310b0","http://dx.doi.org/10.1038/353310b0")</f>
        <v>http://dx.doi.org/10.1038/353310b0</v>
      </c>
      <c r="BG999" t="s">
        <v>74</v>
      </c>
      <c r="BH999" t="s">
        <v>74</v>
      </c>
      <c r="BI999">
        <v>1</v>
      </c>
      <c r="BJ999" t="s">
        <v>850</v>
      </c>
      <c r="BK999" t="s">
        <v>92</v>
      </c>
      <c r="BL999" t="s">
        <v>851</v>
      </c>
      <c r="BM999" t="s">
        <v>9815</v>
      </c>
      <c r="BN999" t="s">
        <v>74</v>
      </c>
      <c r="BO999" t="s">
        <v>1112</v>
      </c>
      <c r="BP999" t="s">
        <v>74</v>
      </c>
      <c r="BQ999" t="s">
        <v>74</v>
      </c>
      <c r="BR999" t="s">
        <v>95</v>
      </c>
      <c r="BS999" t="s">
        <v>9816</v>
      </c>
      <c r="BT999" t="str">
        <f>HYPERLINK("https%3A%2F%2Fwww.webofscience.com%2Fwos%2Fwoscc%2Ffull-record%2FWOS:A1991GG65400042","View Full Record in Web of Science")</f>
        <v>View Full Record in Web of Science</v>
      </c>
    </row>
    <row r="1000" spans="1:72" x14ac:dyDescent="0.15">
      <c r="A1000" t="s">
        <v>72</v>
      </c>
      <c r="B1000" t="s">
        <v>9817</v>
      </c>
      <c r="C1000" t="s">
        <v>74</v>
      </c>
      <c r="D1000" t="s">
        <v>74</v>
      </c>
      <c r="E1000" t="s">
        <v>74</v>
      </c>
      <c r="F1000" t="s">
        <v>9817</v>
      </c>
      <c r="G1000" t="s">
        <v>74</v>
      </c>
      <c r="H1000" t="s">
        <v>74</v>
      </c>
      <c r="I1000" t="s">
        <v>9818</v>
      </c>
      <c r="J1000" t="s">
        <v>1726</v>
      </c>
      <c r="K1000" t="s">
        <v>74</v>
      </c>
      <c r="L1000" t="s">
        <v>74</v>
      </c>
      <c r="M1000" t="s">
        <v>77</v>
      </c>
      <c r="N1000" t="s">
        <v>78</v>
      </c>
      <c r="O1000" t="s">
        <v>74</v>
      </c>
      <c r="P1000" t="s">
        <v>74</v>
      </c>
      <c r="Q1000" t="s">
        <v>74</v>
      </c>
      <c r="R1000" t="s">
        <v>74</v>
      </c>
      <c r="S1000" t="s">
        <v>74</v>
      </c>
      <c r="T1000" t="s">
        <v>74</v>
      </c>
      <c r="U1000" t="s">
        <v>74</v>
      </c>
      <c r="V1000" t="s">
        <v>9819</v>
      </c>
      <c r="W1000" t="s">
        <v>9820</v>
      </c>
      <c r="X1000" t="s">
        <v>9821</v>
      </c>
      <c r="Y1000" t="s">
        <v>9822</v>
      </c>
      <c r="Z1000" t="s">
        <v>74</v>
      </c>
      <c r="AA1000" t="s">
        <v>74</v>
      </c>
      <c r="AB1000" t="s">
        <v>74</v>
      </c>
      <c r="AC1000" t="s">
        <v>74</v>
      </c>
      <c r="AD1000" t="s">
        <v>74</v>
      </c>
      <c r="AE1000" t="s">
        <v>74</v>
      </c>
      <c r="AF1000" t="s">
        <v>74</v>
      </c>
      <c r="AG1000">
        <v>11</v>
      </c>
      <c r="AH1000">
        <v>25</v>
      </c>
      <c r="AI1000">
        <v>26</v>
      </c>
      <c r="AJ1000">
        <v>1</v>
      </c>
      <c r="AK1000">
        <v>1</v>
      </c>
      <c r="AL1000" t="s">
        <v>1728</v>
      </c>
      <c r="AM1000" t="s">
        <v>501</v>
      </c>
      <c r="AN1000" t="s">
        <v>8705</v>
      </c>
      <c r="AO1000" t="s">
        <v>1730</v>
      </c>
      <c r="AP1000" t="s">
        <v>74</v>
      </c>
      <c r="AQ1000" t="s">
        <v>74</v>
      </c>
      <c r="AR1000" t="s">
        <v>1726</v>
      </c>
      <c r="AS1000" t="s">
        <v>1731</v>
      </c>
      <c r="AT1000" t="s">
        <v>9813</v>
      </c>
      <c r="AU1000">
        <v>1991</v>
      </c>
      <c r="AV1000">
        <v>353</v>
      </c>
      <c r="AW1000">
        <v>6342</v>
      </c>
      <c r="AX1000" t="s">
        <v>74</v>
      </c>
      <c r="AY1000" t="s">
        <v>74</v>
      </c>
      <c r="AZ1000" t="s">
        <v>74</v>
      </c>
      <c r="BA1000" t="s">
        <v>74</v>
      </c>
      <c r="BB1000">
        <v>331</v>
      </c>
      <c r="BC1000">
        <v>333</v>
      </c>
      <c r="BD1000" t="s">
        <v>74</v>
      </c>
      <c r="BE1000" t="s">
        <v>9823</v>
      </c>
      <c r="BF1000" t="str">
        <f>HYPERLINK("http://dx.doi.org/10.1038/353331a0","http://dx.doi.org/10.1038/353331a0")</f>
        <v>http://dx.doi.org/10.1038/353331a0</v>
      </c>
      <c r="BG1000" t="s">
        <v>74</v>
      </c>
      <c r="BH1000" t="s">
        <v>74</v>
      </c>
      <c r="BI1000">
        <v>3</v>
      </c>
      <c r="BJ1000" t="s">
        <v>850</v>
      </c>
      <c r="BK1000" t="s">
        <v>92</v>
      </c>
      <c r="BL1000" t="s">
        <v>851</v>
      </c>
      <c r="BM1000" t="s">
        <v>9815</v>
      </c>
      <c r="BN1000" t="s">
        <v>74</v>
      </c>
      <c r="BO1000" t="s">
        <v>74</v>
      </c>
      <c r="BP1000" t="s">
        <v>74</v>
      </c>
      <c r="BQ1000" t="s">
        <v>74</v>
      </c>
      <c r="BR1000" t="s">
        <v>95</v>
      </c>
      <c r="BS1000" t="s">
        <v>9824</v>
      </c>
      <c r="BT1000" t="str">
        <f>HYPERLINK("https%3A%2F%2Fwww.webofscience.com%2Fwos%2Fwoscc%2Ffull-record%2FWOS:A1991GG65400051","View Full Record in Web of Science")</f>
        <v>View Full Record in Web of Science</v>
      </c>
    </row>
    <row r="1001" spans="1:72" x14ac:dyDescent="0.15">
      <c r="A1001" t="s">
        <v>72</v>
      </c>
      <c r="B1001" t="s">
        <v>9825</v>
      </c>
      <c r="C1001" t="s">
        <v>74</v>
      </c>
      <c r="D1001" t="s">
        <v>74</v>
      </c>
      <c r="E1001" t="s">
        <v>74</v>
      </c>
      <c r="F1001" t="s">
        <v>9825</v>
      </c>
      <c r="G1001" t="s">
        <v>74</v>
      </c>
      <c r="H1001" t="s">
        <v>74</v>
      </c>
      <c r="I1001" t="s">
        <v>9826</v>
      </c>
      <c r="J1001" t="s">
        <v>3255</v>
      </c>
      <c r="K1001" t="s">
        <v>74</v>
      </c>
      <c r="L1001" t="s">
        <v>74</v>
      </c>
      <c r="M1001" t="s">
        <v>77</v>
      </c>
      <c r="N1001" t="s">
        <v>78</v>
      </c>
      <c r="O1001" t="s">
        <v>74</v>
      </c>
      <c r="P1001" t="s">
        <v>74</v>
      </c>
      <c r="Q1001" t="s">
        <v>74</v>
      </c>
      <c r="R1001" t="s">
        <v>74</v>
      </c>
      <c r="S1001" t="s">
        <v>74</v>
      </c>
      <c r="T1001" t="s">
        <v>9827</v>
      </c>
      <c r="U1001" t="s">
        <v>9828</v>
      </c>
      <c r="V1001" t="s">
        <v>9829</v>
      </c>
      <c r="W1001" t="s">
        <v>9830</v>
      </c>
      <c r="X1001" t="s">
        <v>9831</v>
      </c>
      <c r="Y1001" t="s">
        <v>9832</v>
      </c>
      <c r="Z1001" t="s">
        <v>74</v>
      </c>
      <c r="AA1001" t="s">
        <v>74</v>
      </c>
      <c r="AB1001" t="s">
        <v>74</v>
      </c>
      <c r="AC1001" t="s">
        <v>74</v>
      </c>
      <c r="AD1001" t="s">
        <v>74</v>
      </c>
      <c r="AE1001" t="s">
        <v>74</v>
      </c>
      <c r="AF1001" t="s">
        <v>74</v>
      </c>
      <c r="AG1001">
        <v>25</v>
      </c>
      <c r="AH1001">
        <v>19</v>
      </c>
      <c r="AI1001">
        <v>20</v>
      </c>
      <c r="AJ1001">
        <v>0</v>
      </c>
      <c r="AK1001">
        <v>12</v>
      </c>
      <c r="AL1001" t="s">
        <v>271</v>
      </c>
      <c r="AM1001" t="s">
        <v>272</v>
      </c>
      <c r="AN1001" t="s">
        <v>273</v>
      </c>
      <c r="AO1001" t="s">
        <v>3260</v>
      </c>
      <c r="AP1001" t="s">
        <v>74</v>
      </c>
      <c r="AQ1001" t="s">
        <v>74</v>
      </c>
      <c r="AR1001" t="s">
        <v>3261</v>
      </c>
      <c r="AS1001" t="s">
        <v>74</v>
      </c>
      <c r="AT1001" t="s">
        <v>9833</v>
      </c>
      <c r="AU1001">
        <v>1991</v>
      </c>
      <c r="AV1001">
        <v>1079</v>
      </c>
      <c r="AW1001">
        <v>3</v>
      </c>
      <c r="AX1001" t="s">
        <v>74</v>
      </c>
      <c r="AY1001" t="s">
        <v>74</v>
      </c>
      <c r="AZ1001" t="s">
        <v>74</v>
      </c>
      <c r="BA1001" t="s">
        <v>74</v>
      </c>
      <c r="BB1001">
        <v>343</v>
      </c>
      <c r="BC1001">
        <v>347</v>
      </c>
      <c r="BD1001" t="s">
        <v>74</v>
      </c>
      <c r="BE1001" t="s">
        <v>9834</v>
      </c>
      <c r="BF1001" t="str">
        <f>HYPERLINK("http://dx.doi.org/10.1016/0167-4838(91)90079-F","http://dx.doi.org/10.1016/0167-4838(91)90079-F")</f>
        <v>http://dx.doi.org/10.1016/0167-4838(91)90079-F</v>
      </c>
      <c r="BG1001" t="s">
        <v>74</v>
      </c>
      <c r="BH1001" t="s">
        <v>74</v>
      </c>
      <c r="BI1001">
        <v>5</v>
      </c>
      <c r="BJ1001" t="s">
        <v>2957</v>
      </c>
      <c r="BK1001" t="s">
        <v>92</v>
      </c>
      <c r="BL1001" t="s">
        <v>2957</v>
      </c>
      <c r="BM1001" t="s">
        <v>9835</v>
      </c>
      <c r="BN1001">
        <v>1911860</v>
      </c>
      <c r="BO1001" t="s">
        <v>74</v>
      </c>
      <c r="BP1001" t="s">
        <v>74</v>
      </c>
      <c r="BQ1001" t="s">
        <v>74</v>
      </c>
      <c r="BR1001" t="s">
        <v>95</v>
      </c>
      <c r="BS1001" t="s">
        <v>9836</v>
      </c>
      <c r="BT1001" t="str">
        <f>HYPERLINK("https%3A%2F%2Fwww.webofscience.com%2Fwos%2Fwoscc%2Ffull-record%2FWOS:A1991GK04100015","View Full Record in Web of Science")</f>
        <v>View Full Record in Web of Science</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savedrecs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SULEYMAN BILGIN - Dijital Kanal Cozumleri (Satis Sonra</cp:lastModifiedBy>
  <dcterms:created xsi:type="dcterms:W3CDTF">2024-07-28T15:26:49Z</dcterms:created>
  <dcterms:modified xsi:type="dcterms:W3CDTF">2024-07-28T15:26:49Z</dcterms:modified>
</cp:coreProperties>
</file>